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V-32\Desktop\CBSE CLASS X AND XII RESULT 2019\"/>
    </mc:Choice>
  </mc:AlternateContent>
  <bookViews>
    <workbookView xWindow="0" yWindow="0" windowWidth="16380" windowHeight="8190" activeTab="5"/>
  </bookViews>
  <sheets>
    <sheet name="Manual" sheetId="1" r:id="rId1"/>
    <sheet name="VIDYALAYA INFO" sheetId="2" r:id="rId2"/>
    <sheet name="PASTE DATA" sheetId="3" r:id="rId3"/>
    <sheet name="ENTRY" sheetId="4" r:id="rId4"/>
    <sheet name="DATA" sheetId="5" state="hidden" r:id="rId5"/>
    <sheet name="MAIN" sheetId="6" r:id="rId6"/>
    <sheet name="10A" sheetId="7" r:id="rId7"/>
    <sheet name="10B" sheetId="8" r:id="rId8"/>
    <sheet name="10C" sheetId="9" r:id="rId9"/>
    <sheet name="10D" sheetId="10" r:id="rId10"/>
    <sheet name="10E" sheetId="11" r:id="rId11"/>
    <sheet name="10F" sheetId="12" r:id="rId12"/>
    <sheet name="10G" sheetId="13" r:id="rId13"/>
    <sheet name="10H" sheetId="14" r:id="rId14"/>
  </sheets>
  <definedNames>
    <definedName name="_xlnm.Print_Area" localSheetId="6">'10A'!$B$1:$AM$15</definedName>
    <definedName name="_xlnm.Print_Area" localSheetId="7">'10B'!$A$1:$M$13</definedName>
    <definedName name="_xlnm.Print_Area" localSheetId="8">'10C'!$A$1:$G$23</definedName>
    <definedName name="_xlnm.Print_Area" localSheetId="10">'10E'!$B$1:$H$12</definedName>
    <definedName name="_xlnm.Print_Area" localSheetId="12">'10G'!$A$1:$L$13</definedName>
    <definedName name="_xlnm.Print_Area" localSheetId="13">'10H'!$A$1:$E$11</definedName>
    <definedName name="_xlnm.Print_Area" localSheetId="5">MAIN!$A$1:$AC$71</definedName>
    <definedName name="_xlnm.Print_Area" localSheetId="0">Manual!$A$2:$L$30</definedName>
  </definedNames>
  <calcPr calcId="162913"/>
</workbook>
</file>

<file path=xl/calcChain.xml><?xml version="1.0" encoding="utf-8"?>
<calcChain xmlns="http://schemas.openxmlformats.org/spreadsheetml/2006/main">
  <c r="C9" i="14" l="1"/>
  <c r="C11" i="13"/>
  <c r="B9" i="12"/>
  <c r="D10" i="11"/>
  <c r="C15" i="10"/>
  <c r="B10" i="10"/>
  <c r="B9" i="10"/>
  <c r="B8" i="10"/>
  <c r="B7" i="10"/>
  <c r="B6" i="10"/>
  <c r="B21" i="9"/>
  <c r="B11" i="8"/>
  <c r="C7" i="8"/>
  <c r="F8" i="7"/>
  <c r="B13" i="7" s="1"/>
  <c r="E8" i="7"/>
  <c r="D8" i="7"/>
  <c r="C8" i="7"/>
  <c r="AB45" i="6"/>
  <c r="AK9" i="10" s="1"/>
  <c r="AA42" i="6"/>
  <c r="AB8" i="10" s="1"/>
  <c r="AC40" i="6"/>
  <c r="V10" i="10" s="1"/>
  <c r="AB39" i="6"/>
  <c r="S9" i="10" s="1"/>
  <c r="AC38" i="6"/>
  <c r="P10" i="10" s="1"/>
  <c r="AC37" i="6"/>
  <c r="AB37" i="6"/>
  <c r="Z37" i="6"/>
  <c r="AC36" i="6"/>
  <c r="AC43" i="6" s="1"/>
  <c r="AE10" i="10" s="1"/>
  <c r="AB36" i="6"/>
  <c r="AB40" i="6" s="1"/>
  <c r="V9" i="10" s="1"/>
  <c r="AA36" i="6"/>
  <c r="Z36" i="6"/>
  <c r="Y36" i="6"/>
  <c r="B31" i="6"/>
  <c r="C10" i="10" s="1"/>
  <c r="A31" i="6"/>
  <c r="B30" i="6"/>
  <c r="C9" i="10" s="1"/>
  <c r="A30" i="6"/>
  <c r="AB29" i="6"/>
  <c r="AJ9" i="10" s="1"/>
  <c r="A29" i="6"/>
  <c r="B29" i="6" s="1"/>
  <c r="C8" i="10" s="1"/>
  <c r="A28" i="6"/>
  <c r="B28" i="6" s="1"/>
  <c r="C7" i="10" s="1"/>
  <c r="AC27" i="6"/>
  <c r="AD10" i="10" s="1"/>
  <c r="AB27" i="6"/>
  <c r="AD9" i="10" s="1"/>
  <c r="B27" i="6"/>
  <c r="C6" i="10" s="1"/>
  <c r="A27" i="6"/>
  <c r="AB26" i="6"/>
  <c r="AA9" i="10" s="1"/>
  <c r="AB25" i="6"/>
  <c r="X9" i="10" s="1"/>
  <c r="AC24" i="6"/>
  <c r="U10" i="10" s="1"/>
  <c r="A24" i="6"/>
  <c r="B24" i="6" s="1"/>
  <c r="D10" i="10" s="1"/>
  <c r="AC23" i="6"/>
  <c r="R10" i="10" s="1"/>
  <c r="AB23" i="6"/>
  <c r="R9" i="10" s="1"/>
  <c r="B23" i="6"/>
  <c r="D9" i="10" s="1"/>
  <c r="A23" i="6"/>
  <c r="AB22" i="6"/>
  <c r="O9" i="10" s="1"/>
  <c r="AA22" i="6"/>
  <c r="O8" i="10" s="1"/>
  <c r="A22" i="6"/>
  <c r="B22" i="6" s="1"/>
  <c r="D8" i="10" s="1"/>
  <c r="AB21" i="6"/>
  <c r="H21" i="6"/>
  <c r="AK11" i="10" s="1"/>
  <c r="F21" i="6"/>
  <c r="AJ11" i="10" s="1"/>
  <c r="D21" i="6"/>
  <c r="B21" i="6"/>
  <c r="D7" i="10" s="1"/>
  <c r="A21" i="6"/>
  <c r="AC20" i="6"/>
  <c r="AB20" i="6"/>
  <c r="AB28" i="6" s="1"/>
  <c r="AG9" i="10" s="1"/>
  <c r="AA20" i="6"/>
  <c r="Z20" i="6"/>
  <c r="Y20" i="6"/>
  <c r="B20" i="6"/>
  <c r="D6" i="10" s="1"/>
  <c r="A20" i="6"/>
  <c r="B17" i="6"/>
  <c r="A17" i="6"/>
  <c r="A16" i="6"/>
  <c r="B16" i="6" s="1"/>
  <c r="A15" i="6"/>
  <c r="B15" i="6" s="1"/>
  <c r="B14" i="6"/>
  <c r="A14" i="6"/>
  <c r="AB13" i="6"/>
  <c r="AL9" i="10" s="1"/>
  <c r="AA13" i="6"/>
  <c r="AL8" i="10" s="1"/>
  <c r="B13" i="6"/>
  <c r="A13" i="6"/>
  <c r="AB12" i="6"/>
  <c r="AI9" i="10" s="1"/>
  <c r="AA12" i="6"/>
  <c r="AI8" i="10" s="1"/>
  <c r="S12" i="6"/>
  <c r="S11" i="6"/>
  <c r="AA10" i="6"/>
  <c r="AC8" i="10" s="1"/>
  <c r="AA9" i="6"/>
  <c r="Z8" i="10" s="1"/>
  <c r="AC7" i="6"/>
  <c r="T10" i="10" s="1"/>
  <c r="AA6" i="6"/>
  <c r="Q8" i="10" s="1"/>
  <c r="AC5" i="6"/>
  <c r="AC4" i="6"/>
  <c r="AB4" i="6"/>
  <c r="AA4" i="6"/>
  <c r="Z4" i="6"/>
  <c r="Y4" i="6"/>
  <c r="E56" i="5"/>
  <c r="D56" i="5"/>
  <c r="C56" i="5"/>
  <c r="B56" i="5"/>
  <c r="E55" i="5"/>
  <c r="D55" i="5"/>
  <c r="C55" i="5"/>
  <c r="B55" i="5"/>
  <c r="E54" i="5"/>
  <c r="D54" i="5"/>
  <c r="C54" i="5"/>
  <c r="B54" i="5"/>
  <c r="E53" i="5"/>
  <c r="D53" i="5"/>
  <c r="C53" i="5"/>
  <c r="B53" i="5"/>
  <c r="E52" i="5"/>
  <c r="D52" i="5"/>
  <c r="C52" i="5"/>
  <c r="B52" i="5"/>
  <c r="E51" i="5"/>
  <c r="D51" i="5"/>
  <c r="C51" i="5"/>
  <c r="B51" i="5"/>
  <c r="E50" i="5"/>
  <c r="D50" i="5"/>
  <c r="C50" i="5"/>
  <c r="B50" i="5"/>
  <c r="E49" i="5"/>
  <c r="D49" i="5"/>
  <c r="C49" i="5"/>
  <c r="B49" i="5"/>
  <c r="E48" i="5"/>
  <c r="D48" i="5"/>
  <c r="C48" i="5"/>
  <c r="B48" i="5"/>
  <c r="E47" i="5"/>
  <c r="D47" i="5"/>
  <c r="C47" i="5"/>
  <c r="B47" i="5"/>
  <c r="E46" i="5"/>
  <c r="D46" i="5"/>
  <c r="C46" i="5"/>
  <c r="B46" i="5"/>
  <c r="E45" i="5"/>
  <c r="D45" i="5"/>
  <c r="C45" i="5"/>
  <c r="B45" i="5"/>
  <c r="E44" i="5"/>
  <c r="D44" i="5"/>
  <c r="C44" i="5"/>
  <c r="B44" i="5"/>
  <c r="E43" i="5"/>
  <c r="D43" i="5"/>
  <c r="C43" i="5"/>
  <c r="B43" i="5"/>
  <c r="E42" i="5"/>
  <c r="D42" i="5"/>
  <c r="C42" i="5"/>
  <c r="B42" i="5"/>
  <c r="E41" i="5"/>
  <c r="D41" i="5"/>
  <c r="C41" i="5"/>
  <c r="B41" i="5"/>
  <c r="E40" i="5"/>
  <c r="D40" i="5"/>
  <c r="C40" i="5"/>
  <c r="B40" i="5"/>
  <c r="E39" i="5"/>
  <c r="D39" i="5"/>
  <c r="C39" i="5"/>
  <c r="B39" i="5"/>
  <c r="E38" i="5"/>
  <c r="D38" i="5"/>
  <c r="C38" i="5"/>
  <c r="B38" i="5"/>
  <c r="E37" i="5"/>
  <c r="D37" i="5"/>
  <c r="C37" i="5"/>
  <c r="B37" i="5"/>
  <c r="E36" i="5"/>
  <c r="D36" i="5"/>
  <c r="C36" i="5"/>
  <c r="B36" i="5"/>
  <c r="E35" i="5"/>
  <c r="D35" i="5"/>
  <c r="C35" i="5"/>
  <c r="B35" i="5"/>
  <c r="E34" i="5"/>
  <c r="D34" i="5"/>
  <c r="C34" i="5"/>
  <c r="B34" i="5"/>
  <c r="E33" i="5"/>
  <c r="D33" i="5"/>
  <c r="C33" i="5"/>
  <c r="B33" i="5"/>
  <c r="E32" i="5"/>
  <c r="D32" i="5"/>
  <c r="C32" i="5"/>
  <c r="B32" i="5"/>
  <c r="E31" i="5"/>
  <c r="D31" i="5"/>
  <c r="C31" i="5"/>
  <c r="B31" i="5"/>
  <c r="E30" i="5"/>
  <c r="D30" i="5"/>
  <c r="C30" i="5"/>
  <c r="B30" i="5"/>
  <c r="E29" i="5"/>
  <c r="D29" i="5"/>
  <c r="C29" i="5"/>
  <c r="B29" i="5"/>
  <c r="E28" i="5"/>
  <c r="D28" i="5"/>
  <c r="C28" i="5"/>
  <c r="B28" i="5"/>
  <c r="E27" i="5"/>
  <c r="D27" i="5"/>
  <c r="C27" i="5"/>
  <c r="B27" i="5"/>
  <c r="E26" i="5"/>
  <c r="D26" i="5"/>
  <c r="C26" i="5"/>
  <c r="B26" i="5"/>
  <c r="E25" i="5"/>
  <c r="D25" i="5"/>
  <c r="C25" i="5"/>
  <c r="B25" i="5"/>
  <c r="E24" i="5"/>
  <c r="D24" i="5"/>
  <c r="C24" i="5"/>
  <c r="B24" i="5"/>
  <c r="E23" i="5"/>
  <c r="D23" i="5"/>
  <c r="C23" i="5"/>
  <c r="B23" i="5"/>
  <c r="E22" i="5"/>
  <c r="D22" i="5"/>
  <c r="C22" i="5"/>
  <c r="B22" i="5"/>
  <c r="E21" i="5"/>
  <c r="D21" i="5"/>
  <c r="C21" i="5"/>
  <c r="B21" i="5"/>
  <c r="E20" i="5"/>
  <c r="D20" i="5"/>
  <c r="C20" i="5"/>
  <c r="B20" i="5"/>
  <c r="E19" i="5"/>
  <c r="D19" i="5"/>
  <c r="C19" i="5"/>
  <c r="B19" i="5"/>
  <c r="E18" i="5"/>
  <c r="D18" i="5"/>
  <c r="C18" i="5"/>
  <c r="B18" i="5"/>
  <c r="E17" i="5"/>
  <c r="D17" i="5"/>
  <c r="C17" i="5"/>
  <c r="B17" i="5"/>
  <c r="E16" i="5"/>
  <c r="D16" i="5"/>
  <c r="C16" i="5"/>
  <c r="B16" i="5"/>
  <c r="E15" i="5"/>
  <c r="D15" i="5"/>
  <c r="C15" i="5"/>
  <c r="B15" i="5"/>
  <c r="E14" i="5"/>
  <c r="D14" i="5"/>
  <c r="C14" i="5"/>
  <c r="B14" i="5"/>
  <c r="E13" i="5"/>
  <c r="D13" i="5"/>
  <c r="C13" i="5"/>
  <c r="B13" i="5"/>
  <c r="E12" i="5"/>
  <c r="D12" i="5"/>
  <c r="C12" i="5"/>
  <c r="B12" i="5"/>
  <c r="E11" i="5"/>
  <c r="D11" i="5"/>
  <c r="C11" i="5"/>
  <c r="B11" i="5"/>
  <c r="E10" i="5"/>
  <c r="D10" i="5"/>
  <c r="C10" i="5"/>
  <c r="B10" i="5"/>
  <c r="E9" i="5"/>
  <c r="D9" i="5"/>
  <c r="C9" i="5"/>
  <c r="B9" i="5"/>
  <c r="E8" i="5"/>
  <c r="D8" i="5"/>
  <c r="C8" i="5"/>
  <c r="B8" i="5"/>
  <c r="E7" i="5"/>
  <c r="D7" i="5"/>
  <c r="C7" i="5"/>
  <c r="B7" i="5"/>
  <c r="E6" i="5"/>
  <c r="D6" i="5"/>
  <c r="C6" i="5"/>
  <c r="B6" i="5"/>
  <c r="E5" i="5"/>
  <c r="D5" i="5"/>
  <c r="C5" i="5"/>
  <c r="B5" i="5"/>
  <c r="E4" i="5"/>
  <c r="D4" i="5"/>
  <c r="C4" i="5"/>
  <c r="B4" i="5"/>
  <c r="E3" i="5"/>
  <c r="D3" i="5"/>
  <c r="C3" i="5"/>
  <c r="B3" i="5"/>
  <c r="AO56" i="4"/>
  <c r="AN56" i="4"/>
  <c r="AM56" i="4"/>
  <c r="AL56" i="4"/>
  <c r="AK56" i="4"/>
  <c r="AJ56" i="4"/>
  <c r="AI56" i="4"/>
  <c r="AH56" i="4"/>
  <c r="AG56" i="4"/>
  <c r="AF56" i="4"/>
  <c r="AE56" i="4"/>
  <c r="AD56" i="4"/>
  <c r="AC56" i="4"/>
  <c r="AB56" i="4"/>
  <c r="AA56" i="4"/>
  <c r="Z56" i="4"/>
  <c r="Y56" i="4"/>
  <c r="X56" i="4"/>
  <c r="AO55" i="4"/>
  <c r="AN55" i="4"/>
  <c r="AM55" i="4"/>
  <c r="AL55" i="4"/>
  <c r="AK55" i="4"/>
  <c r="AJ55" i="4"/>
  <c r="AI55" i="4"/>
  <c r="AH55" i="4"/>
  <c r="AG55" i="4"/>
  <c r="AF55" i="4"/>
  <c r="AE55" i="4"/>
  <c r="AD55" i="4"/>
  <c r="AC55" i="4"/>
  <c r="AB55" i="4"/>
  <c r="AA55" i="4"/>
  <c r="Z55" i="4"/>
  <c r="Y55" i="4"/>
  <c r="X55" i="4"/>
  <c r="AO54" i="4"/>
  <c r="AN54" i="4"/>
  <c r="AM54" i="4"/>
  <c r="AL54" i="4"/>
  <c r="AK54" i="4"/>
  <c r="AJ54" i="4"/>
  <c r="AI54" i="4"/>
  <c r="AH54" i="4"/>
  <c r="AG54" i="4"/>
  <c r="AF54" i="4"/>
  <c r="AE54" i="4"/>
  <c r="AD54" i="4"/>
  <c r="AC54" i="4"/>
  <c r="AB54" i="4"/>
  <c r="AA54" i="4"/>
  <c r="Z54" i="4"/>
  <c r="Y54" i="4"/>
  <c r="X54" i="4"/>
  <c r="AO53" i="4"/>
  <c r="AN53" i="4"/>
  <c r="AM53" i="4"/>
  <c r="AL53" i="4"/>
  <c r="AK53" i="4"/>
  <c r="AJ53" i="4"/>
  <c r="AI53" i="4"/>
  <c r="AH53" i="4"/>
  <c r="AG53" i="4"/>
  <c r="AF53" i="4"/>
  <c r="AE53" i="4"/>
  <c r="AD53" i="4"/>
  <c r="AC53" i="4"/>
  <c r="AB53" i="4"/>
  <c r="AA53" i="4"/>
  <c r="Z53" i="4"/>
  <c r="Y53" i="4"/>
  <c r="X53" i="4"/>
  <c r="AO52" i="4"/>
  <c r="AN52" i="4"/>
  <c r="AM52" i="4"/>
  <c r="AL52" i="4"/>
  <c r="AK52" i="4"/>
  <c r="AJ52" i="4"/>
  <c r="AI52" i="4"/>
  <c r="AH52" i="4"/>
  <c r="AG52" i="4"/>
  <c r="AF52" i="4"/>
  <c r="AE52" i="4"/>
  <c r="AD52" i="4"/>
  <c r="AC52" i="4"/>
  <c r="AB52" i="4"/>
  <c r="AA52" i="4"/>
  <c r="Z52" i="4"/>
  <c r="Y52" i="4"/>
  <c r="X52" i="4"/>
  <c r="AO51" i="4"/>
  <c r="AN51" i="4"/>
  <c r="AM51" i="4"/>
  <c r="AL51" i="4"/>
  <c r="AK51" i="4"/>
  <c r="AJ51" i="4"/>
  <c r="AI51" i="4"/>
  <c r="AH51" i="4"/>
  <c r="AG51" i="4"/>
  <c r="AF51" i="4"/>
  <c r="AE51" i="4"/>
  <c r="AD51" i="4"/>
  <c r="AC51" i="4"/>
  <c r="AB51" i="4"/>
  <c r="AA51" i="4"/>
  <c r="Z51" i="4"/>
  <c r="Y51" i="4"/>
  <c r="X51" i="4"/>
  <c r="AO50" i="4"/>
  <c r="AN50" i="4"/>
  <c r="AM50" i="4"/>
  <c r="AL50" i="4"/>
  <c r="AK50" i="4"/>
  <c r="AJ50" i="4"/>
  <c r="AI50" i="4"/>
  <c r="AH50" i="4"/>
  <c r="AG50" i="4"/>
  <c r="AF50" i="4"/>
  <c r="AE50" i="4"/>
  <c r="AD50" i="4"/>
  <c r="AC50" i="4"/>
  <c r="AB50" i="4"/>
  <c r="AA50" i="4"/>
  <c r="Z50" i="4"/>
  <c r="Y50" i="4"/>
  <c r="X50" i="4"/>
  <c r="AO49" i="4"/>
  <c r="AN49" i="4"/>
  <c r="AM49" i="4"/>
  <c r="AL49" i="4"/>
  <c r="AK49" i="4"/>
  <c r="AJ49" i="4"/>
  <c r="AI49" i="4"/>
  <c r="AH49" i="4"/>
  <c r="AG49" i="4"/>
  <c r="AF49" i="4"/>
  <c r="AE49" i="4"/>
  <c r="AD49" i="4"/>
  <c r="AC49" i="4"/>
  <c r="AB49" i="4"/>
  <c r="AA49" i="4"/>
  <c r="Z49" i="4"/>
  <c r="Y49" i="4"/>
  <c r="X49" i="4"/>
  <c r="AO48" i="4"/>
  <c r="AN48" i="4"/>
  <c r="AM48" i="4"/>
  <c r="AL48" i="4"/>
  <c r="AK48" i="4"/>
  <c r="AJ48" i="4"/>
  <c r="AI48" i="4"/>
  <c r="AH48" i="4"/>
  <c r="AG48" i="4"/>
  <c r="AF48" i="4"/>
  <c r="AE48" i="4"/>
  <c r="AD48" i="4"/>
  <c r="AC48" i="4"/>
  <c r="AB48" i="4"/>
  <c r="AA48" i="4"/>
  <c r="Z48" i="4"/>
  <c r="Y48" i="4"/>
  <c r="X48" i="4"/>
  <c r="AO47" i="4"/>
  <c r="AN47" i="4"/>
  <c r="AM47" i="4"/>
  <c r="AL47" i="4"/>
  <c r="AK47" i="4"/>
  <c r="AJ47" i="4"/>
  <c r="AI47" i="4"/>
  <c r="AH47" i="4"/>
  <c r="AG47" i="4"/>
  <c r="AF47" i="4"/>
  <c r="AE47" i="4"/>
  <c r="AD47" i="4"/>
  <c r="AC47" i="4"/>
  <c r="AB47" i="4"/>
  <c r="AA47" i="4"/>
  <c r="Z47" i="4"/>
  <c r="Y47" i="4"/>
  <c r="X47" i="4"/>
  <c r="AO46" i="4"/>
  <c r="AN46" i="4"/>
  <c r="AM46" i="4"/>
  <c r="AL46" i="4"/>
  <c r="AK46" i="4"/>
  <c r="AJ46" i="4"/>
  <c r="AI46" i="4"/>
  <c r="AH46" i="4"/>
  <c r="AG46" i="4"/>
  <c r="AF46" i="4"/>
  <c r="AE46" i="4"/>
  <c r="AD46" i="4"/>
  <c r="AC46" i="4"/>
  <c r="AB46" i="4"/>
  <c r="AA46" i="4"/>
  <c r="Z46" i="4"/>
  <c r="Y46" i="4"/>
  <c r="X46" i="4"/>
  <c r="AO45" i="4"/>
  <c r="AN45" i="4"/>
  <c r="AM45" i="4"/>
  <c r="AL45" i="4"/>
  <c r="AK45" i="4"/>
  <c r="AJ45" i="4"/>
  <c r="AI45" i="4"/>
  <c r="AH45" i="4"/>
  <c r="AG45" i="4"/>
  <c r="AF45" i="4"/>
  <c r="AE45" i="4"/>
  <c r="AD45" i="4"/>
  <c r="AC45" i="4"/>
  <c r="AB45" i="4"/>
  <c r="AA45" i="4"/>
  <c r="Z45" i="4"/>
  <c r="Y45" i="4"/>
  <c r="X45" i="4"/>
  <c r="AO44" i="4"/>
  <c r="AN44" i="4"/>
  <c r="AM44" i="4"/>
  <c r="AL44" i="4"/>
  <c r="AK44" i="4"/>
  <c r="AJ44" i="4"/>
  <c r="AI44" i="4"/>
  <c r="AH44" i="4"/>
  <c r="AG44" i="4"/>
  <c r="AF44" i="4"/>
  <c r="AE44" i="4"/>
  <c r="AD44" i="4"/>
  <c r="AC44" i="4"/>
  <c r="AB44" i="4"/>
  <c r="AA44" i="4"/>
  <c r="Z44" i="4"/>
  <c r="Y44" i="4"/>
  <c r="X44" i="4"/>
  <c r="AO43" i="4"/>
  <c r="AN43" i="4"/>
  <c r="AM43" i="4"/>
  <c r="AL43" i="4"/>
  <c r="AK43" i="4"/>
  <c r="AJ43" i="4"/>
  <c r="AI43" i="4"/>
  <c r="AH43" i="4"/>
  <c r="AG43" i="4"/>
  <c r="AF43" i="4"/>
  <c r="AE43" i="4"/>
  <c r="AD43" i="4"/>
  <c r="AC43" i="4"/>
  <c r="AB43" i="4"/>
  <c r="AA43" i="4"/>
  <c r="Z43" i="4"/>
  <c r="Y43" i="4"/>
  <c r="X43" i="4"/>
  <c r="AO42" i="4"/>
  <c r="AN42" i="4"/>
  <c r="AM42" i="4"/>
  <c r="AL42" i="4"/>
  <c r="AK42" i="4"/>
  <c r="AJ42" i="4"/>
  <c r="AI42" i="4"/>
  <c r="AH42" i="4"/>
  <c r="AG42" i="4"/>
  <c r="AF42" i="4"/>
  <c r="AE42" i="4"/>
  <c r="AD42" i="4"/>
  <c r="AC42" i="4"/>
  <c r="AB42" i="4"/>
  <c r="AA42" i="4"/>
  <c r="Z42" i="4"/>
  <c r="Y42" i="4"/>
  <c r="X42" i="4"/>
  <c r="AO41" i="4"/>
  <c r="AN41" i="4"/>
  <c r="AM41" i="4"/>
  <c r="AL41" i="4"/>
  <c r="AK41" i="4"/>
  <c r="AJ41" i="4"/>
  <c r="AI41" i="4"/>
  <c r="AH41" i="4"/>
  <c r="AG41" i="4"/>
  <c r="AF41" i="4"/>
  <c r="AE41" i="4"/>
  <c r="AD41" i="4"/>
  <c r="AC41" i="4"/>
  <c r="AB41" i="4"/>
  <c r="AA41" i="4"/>
  <c r="Z41" i="4"/>
  <c r="Y41" i="4"/>
  <c r="X41" i="4"/>
  <c r="AO40" i="4"/>
  <c r="AN40" i="4"/>
  <c r="AM40" i="4"/>
  <c r="AL40" i="4"/>
  <c r="AK40" i="4"/>
  <c r="AJ40" i="4"/>
  <c r="AI40" i="4"/>
  <c r="AH40" i="4"/>
  <c r="AG40" i="4"/>
  <c r="AF40" i="4"/>
  <c r="AE40" i="4"/>
  <c r="AD40" i="4"/>
  <c r="AC40" i="4"/>
  <c r="AB40" i="4"/>
  <c r="AA40" i="4"/>
  <c r="Z40" i="4"/>
  <c r="Y40" i="4"/>
  <c r="X40" i="4"/>
  <c r="AO39" i="4"/>
  <c r="AN39" i="4"/>
  <c r="AM39" i="4"/>
  <c r="AL39" i="4"/>
  <c r="AK39" i="4"/>
  <c r="AJ39" i="4"/>
  <c r="AI39" i="4"/>
  <c r="AH39" i="4"/>
  <c r="AG39" i="4"/>
  <c r="AF39" i="4"/>
  <c r="AE39" i="4"/>
  <c r="AD39" i="4"/>
  <c r="AC39" i="4"/>
  <c r="AB39" i="4"/>
  <c r="AA39" i="4"/>
  <c r="Z39" i="4"/>
  <c r="Y39" i="4"/>
  <c r="X39" i="4"/>
  <c r="AO38" i="4"/>
  <c r="AN38" i="4"/>
  <c r="AM38" i="4"/>
  <c r="AL38" i="4"/>
  <c r="AK38" i="4"/>
  <c r="AJ38" i="4"/>
  <c r="AI38" i="4"/>
  <c r="AH38" i="4"/>
  <c r="AG38" i="4"/>
  <c r="AF38" i="4"/>
  <c r="AE38" i="4"/>
  <c r="AD38" i="4"/>
  <c r="AC38" i="4"/>
  <c r="AB38" i="4"/>
  <c r="AA38" i="4"/>
  <c r="Z38" i="4"/>
  <c r="Y38" i="4"/>
  <c r="X38" i="4"/>
  <c r="AO37" i="4"/>
  <c r="AN37" i="4"/>
  <c r="AM37" i="4"/>
  <c r="AL37" i="4"/>
  <c r="AK37" i="4"/>
  <c r="AJ37" i="4"/>
  <c r="AI37" i="4"/>
  <c r="AH37" i="4"/>
  <c r="AG37" i="4"/>
  <c r="AF37" i="4"/>
  <c r="AE37" i="4"/>
  <c r="AD37" i="4"/>
  <c r="AC37" i="4"/>
  <c r="AB37" i="4"/>
  <c r="AA37" i="4"/>
  <c r="Z37" i="4"/>
  <c r="Y37" i="4"/>
  <c r="X37" i="4"/>
  <c r="AO36" i="4"/>
  <c r="AN36" i="4"/>
  <c r="AM36" i="4"/>
  <c r="AL36" i="4"/>
  <c r="AK36" i="4"/>
  <c r="AJ36" i="4"/>
  <c r="AI36" i="4"/>
  <c r="AH36" i="4"/>
  <c r="AG36" i="4"/>
  <c r="AF36" i="4"/>
  <c r="AE36" i="4"/>
  <c r="AD36" i="4"/>
  <c r="AC36" i="4"/>
  <c r="AB36" i="4"/>
  <c r="AA36" i="4"/>
  <c r="Z36" i="4"/>
  <c r="Y36" i="4"/>
  <c r="X36" i="4"/>
  <c r="AO35" i="4"/>
  <c r="AN35" i="4"/>
  <c r="AM35" i="4"/>
  <c r="AL35" i="4"/>
  <c r="AK35" i="4"/>
  <c r="AJ35" i="4"/>
  <c r="AI35" i="4"/>
  <c r="AH35" i="4"/>
  <c r="AG35" i="4"/>
  <c r="AF35" i="4"/>
  <c r="AE35" i="4"/>
  <c r="AD35" i="4"/>
  <c r="AC35" i="4"/>
  <c r="AB35" i="4"/>
  <c r="AA35" i="4"/>
  <c r="Z35" i="4"/>
  <c r="Y35" i="4"/>
  <c r="X35" i="4"/>
  <c r="AO34" i="4"/>
  <c r="AN34" i="4"/>
  <c r="AM34" i="4"/>
  <c r="AL34" i="4"/>
  <c r="AK34" i="4"/>
  <c r="AJ34" i="4"/>
  <c r="AI34" i="4"/>
  <c r="AH34" i="4"/>
  <c r="AG34" i="4"/>
  <c r="AF34" i="4"/>
  <c r="AE34" i="4"/>
  <c r="AD34" i="4"/>
  <c r="AC34" i="4"/>
  <c r="AB34" i="4"/>
  <c r="AA34" i="4"/>
  <c r="Z34" i="4"/>
  <c r="Y34" i="4"/>
  <c r="X34" i="4"/>
  <c r="AO33" i="4"/>
  <c r="AN33" i="4"/>
  <c r="AM33" i="4"/>
  <c r="AL33" i="4"/>
  <c r="AK33" i="4"/>
  <c r="AJ33" i="4"/>
  <c r="AI33" i="4"/>
  <c r="AH33" i="4"/>
  <c r="AG33" i="4"/>
  <c r="AF33" i="4"/>
  <c r="AE33" i="4"/>
  <c r="AD33" i="4"/>
  <c r="AC33" i="4"/>
  <c r="AB33" i="4"/>
  <c r="AA33" i="4"/>
  <c r="Z33" i="4"/>
  <c r="Y33" i="4"/>
  <c r="X33" i="4"/>
  <c r="AO32" i="4"/>
  <c r="AN32" i="4"/>
  <c r="AM32" i="4"/>
  <c r="AL32" i="4"/>
  <c r="AK32" i="4"/>
  <c r="AJ32" i="4"/>
  <c r="AI32" i="4"/>
  <c r="AH32" i="4"/>
  <c r="AG32" i="4"/>
  <c r="AF32" i="4"/>
  <c r="AE32" i="4"/>
  <c r="AD32" i="4"/>
  <c r="AC32" i="4"/>
  <c r="AB32" i="4"/>
  <c r="AA32" i="4"/>
  <c r="Z32" i="4"/>
  <c r="Y32" i="4"/>
  <c r="X32" i="4"/>
  <c r="AO31" i="4"/>
  <c r="AN31" i="4"/>
  <c r="AM31" i="4"/>
  <c r="AL31" i="4"/>
  <c r="AK31" i="4"/>
  <c r="AJ31" i="4"/>
  <c r="AI31" i="4"/>
  <c r="AH31" i="4"/>
  <c r="AG31" i="4"/>
  <c r="AF31" i="4"/>
  <c r="AE31" i="4"/>
  <c r="AD31" i="4"/>
  <c r="AC31" i="4"/>
  <c r="AB31" i="4"/>
  <c r="AA31" i="4"/>
  <c r="Z31" i="4"/>
  <c r="Y31" i="4"/>
  <c r="X31" i="4"/>
  <c r="AO30" i="4"/>
  <c r="AN30" i="4"/>
  <c r="AM30" i="4"/>
  <c r="AL30" i="4"/>
  <c r="AK30" i="4"/>
  <c r="AJ30" i="4"/>
  <c r="AI30" i="4"/>
  <c r="AH30" i="4"/>
  <c r="AG30" i="4"/>
  <c r="AF30" i="4"/>
  <c r="AE30" i="4"/>
  <c r="AD30" i="4"/>
  <c r="AC30" i="4"/>
  <c r="AB30" i="4"/>
  <c r="AA30" i="4"/>
  <c r="Z30" i="4"/>
  <c r="Y30" i="4"/>
  <c r="X30" i="4"/>
  <c r="AO29" i="4"/>
  <c r="AN29" i="4"/>
  <c r="AM29" i="4"/>
  <c r="AL29" i="4"/>
  <c r="AK29" i="4"/>
  <c r="AJ29" i="4"/>
  <c r="AI29" i="4"/>
  <c r="AH29" i="4"/>
  <c r="AG29" i="4"/>
  <c r="AF29" i="4"/>
  <c r="AE29" i="4"/>
  <c r="AD29" i="4"/>
  <c r="AC29" i="4"/>
  <c r="AB29" i="4"/>
  <c r="AA29" i="4"/>
  <c r="Z29" i="4"/>
  <c r="Y29" i="4"/>
  <c r="X29" i="4"/>
  <c r="AO28" i="4"/>
  <c r="AN28" i="4"/>
  <c r="AM28" i="4"/>
  <c r="AL28" i="4"/>
  <c r="AK28" i="4"/>
  <c r="AJ28" i="4"/>
  <c r="AI28" i="4"/>
  <c r="AH28" i="4"/>
  <c r="AG28" i="4"/>
  <c r="AF28" i="4"/>
  <c r="AE28" i="4"/>
  <c r="AD28" i="4"/>
  <c r="AC28" i="4"/>
  <c r="AB28" i="4"/>
  <c r="AA28" i="4"/>
  <c r="Z28" i="4"/>
  <c r="Y28" i="4"/>
  <c r="X28" i="4"/>
  <c r="AO27" i="4"/>
  <c r="AN27" i="4"/>
  <c r="AM27" i="4"/>
  <c r="AL27" i="4"/>
  <c r="AK27" i="4"/>
  <c r="AJ27" i="4"/>
  <c r="AI27" i="4"/>
  <c r="AH27" i="4"/>
  <c r="AG27" i="4"/>
  <c r="AF27" i="4"/>
  <c r="AE27" i="4"/>
  <c r="AD27" i="4"/>
  <c r="AC27" i="4"/>
  <c r="AB27" i="4"/>
  <c r="AA27" i="4"/>
  <c r="Z27" i="4"/>
  <c r="Y27" i="4"/>
  <c r="X27" i="4"/>
  <c r="AO26" i="4"/>
  <c r="AN26" i="4"/>
  <c r="AM26" i="4"/>
  <c r="AL26" i="4"/>
  <c r="AK26" i="4"/>
  <c r="AJ26" i="4"/>
  <c r="AI26" i="4"/>
  <c r="AH26" i="4"/>
  <c r="AG26" i="4"/>
  <c r="AF26" i="4"/>
  <c r="AE26" i="4"/>
  <c r="AD26" i="4"/>
  <c r="AC26" i="4"/>
  <c r="AB26" i="4"/>
  <c r="AA26" i="4"/>
  <c r="Z26" i="4"/>
  <c r="Y26" i="4"/>
  <c r="X26" i="4"/>
  <c r="AO25" i="4"/>
  <c r="AN25" i="4"/>
  <c r="AM25" i="4"/>
  <c r="AL25" i="4"/>
  <c r="AK25" i="4"/>
  <c r="AJ25" i="4"/>
  <c r="AI25" i="4"/>
  <c r="AH25" i="4"/>
  <c r="AG25" i="4"/>
  <c r="AF25" i="4"/>
  <c r="AE25" i="4"/>
  <c r="AD25" i="4"/>
  <c r="AC25" i="4"/>
  <c r="AB25" i="4"/>
  <c r="AA25" i="4"/>
  <c r="Z25" i="4"/>
  <c r="Y25" i="4"/>
  <c r="X25" i="4"/>
  <c r="AO24" i="4"/>
  <c r="AN24" i="4"/>
  <c r="AM24" i="4"/>
  <c r="AL24" i="4"/>
  <c r="AK24" i="4"/>
  <c r="AJ24" i="4"/>
  <c r="AI24" i="4"/>
  <c r="AH24" i="4"/>
  <c r="AG24" i="4"/>
  <c r="AF24" i="4"/>
  <c r="AE24" i="4"/>
  <c r="AD24" i="4"/>
  <c r="AC24" i="4"/>
  <c r="AB24" i="4"/>
  <c r="AA24" i="4"/>
  <c r="Z24" i="4"/>
  <c r="Y24" i="4"/>
  <c r="X24" i="4"/>
  <c r="AO23" i="4"/>
  <c r="AN23" i="4"/>
  <c r="AM23" i="4"/>
  <c r="AL23" i="4"/>
  <c r="AK23" i="4"/>
  <c r="AJ23" i="4"/>
  <c r="AI23" i="4"/>
  <c r="AH23" i="4"/>
  <c r="AG23" i="4"/>
  <c r="AF23" i="4"/>
  <c r="AE23" i="4"/>
  <c r="AD23" i="4"/>
  <c r="AC23" i="4"/>
  <c r="AB23" i="4"/>
  <c r="AA23" i="4"/>
  <c r="Z23" i="4"/>
  <c r="Y23" i="4"/>
  <c r="X23" i="4"/>
  <c r="AO22" i="4"/>
  <c r="AN22" i="4"/>
  <c r="AM22" i="4"/>
  <c r="AL22" i="4"/>
  <c r="AK22" i="4"/>
  <c r="AJ22" i="4"/>
  <c r="AI22" i="4"/>
  <c r="AH22" i="4"/>
  <c r="AG22" i="4"/>
  <c r="AF22" i="4"/>
  <c r="AE22" i="4"/>
  <c r="AD22" i="4"/>
  <c r="AC22" i="4"/>
  <c r="AB22" i="4"/>
  <c r="AA22" i="4"/>
  <c r="Z22" i="4"/>
  <c r="Y22" i="4"/>
  <c r="X22" i="4"/>
  <c r="AO21" i="4"/>
  <c r="AN21" i="4"/>
  <c r="AM21" i="4"/>
  <c r="AL21" i="4"/>
  <c r="AK21" i="4"/>
  <c r="AJ21" i="4"/>
  <c r="AI21" i="4"/>
  <c r="AH21" i="4"/>
  <c r="AG21" i="4"/>
  <c r="AF21" i="4"/>
  <c r="AE21" i="4"/>
  <c r="AD21" i="4"/>
  <c r="AC21" i="4"/>
  <c r="AB21" i="4"/>
  <c r="AA21" i="4"/>
  <c r="Z21" i="4"/>
  <c r="Y21" i="4"/>
  <c r="X21" i="4"/>
  <c r="AO20" i="4"/>
  <c r="AN20" i="4"/>
  <c r="AM20" i="4"/>
  <c r="AL20" i="4"/>
  <c r="AK20" i="4"/>
  <c r="AJ20" i="4"/>
  <c r="AI20" i="4"/>
  <c r="AH20" i="4"/>
  <c r="AG20" i="4"/>
  <c r="AF20" i="4"/>
  <c r="AE20" i="4"/>
  <c r="AD20" i="4"/>
  <c r="AC20" i="4"/>
  <c r="AB20" i="4"/>
  <c r="AA20" i="4"/>
  <c r="Z20" i="4"/>
  <c r="Y20" i="4"/>
  <c r="X20" i="4"/>
  <c r="AO19" i="4"/>
  <c r="AN19" i="4"/>
  <c r="AM19" i="4"/>
  <c r="AL19" i="4"/>
  <c r="AK19" i="4"/>
  <c r="AJ19" i="4"/>
  <c r="AI19" i="4"/>
  <c r="AH19" i="4"/>
  <c r="AG19" i="4"/>
  <c r="AF19" i="4"/>
  <c r="AE19" i="4"/>
  <c r="AD19" i="4"/>
  <c r="AC19" i="4"/>
  <c r="AB19" i="4"/>
  <c r="AA19" i="4"/>
  <c r="Z19" i="4"/>
  <c r="Y19" i="4"/>
  <c r="X19" i="4"/>
  <c r="AO18" i="4"/>
  <c r="AN18" i="4"/>
  <c r="AM18" i="4"/>
  <c r="AL18" i="4"/>
  <c r="AK18" i="4"/>
  <c r="AJ18" i="4"/>
  <c r="AI18" i="4"/>
  <c r="AH18" i="4"/>
  <c r="AG18" i="4"/>
  <c r="AF18" i="4"/>
  <c r="AE18" i="4"/>
  <c r="AD18" i="4"/>
  <c r="AC18" i="4"/>
  <c r="AB18" i="4"/>
  <c r="AA18" i="4"/>
  <c r="Z18" i="4"/>
  <c r="Y18" i="4"/>
  <c r="X18" i="4"/>
  <c r="AO17" i="4"/>
  <c r="AN17" i="4"/>
  <c r="AM17" i="4"/>
  <c r="AL17" i="4"/>
  <c r="AK17" i="4"/>
  <c r="AJ17" i="4"/>
  <c r="AI17" i="4"/>
  <c r="AH17" i="4"/>
  <c r="AG17" i="4"/>
  <c r="AF17" i="4"/>
  <c r="AE17" i="4"/>
  <c r="AD17" i="4"/>
  <c r="AC17" i="4"/>
  <c r="AB17" i="4"/>
  <c r="AA17" i="4"/>
  <c r="Z17" i="4"/>
  <c r="Y17" i="4"/>
  <c r="X17" i="4"/>
  <c r="AO16" i="4"/>
  <c r="AN16" i="4"/>
  <c r="AM16" i="4"/>
  <c r="AL16" i="4"/>
  <c r="AK16" i="4"/>
  <c r="AJ16" i="4"/>
  <c r="AI16" i="4"/>
  <c r="AH16" i="4"/>
  <c r="AG16" i="4"/>
  <c r="AF16" i="4"/>
  <c r="AE16" i="4"/>
  <c r="AD16" i="4"/>
  <c r="AC16" i="4"/>
  <c r="AB16" i="4"/>
  <c r="AA16" i="4"/>
  <c r="Z16" i="4"/>
  <c r="Y16" i="4"/>
  <c r="X16" i="4"/>
  <c r="AO15" i="4"/>
  <c r="AN15" i="4"/>
  <c r="AM15" i="4"/>
  <c r="AL15" i="4"/>
  <c r="AK15" i="4"/>
  <c r="AJ15" i="4"/>
  <c r="AI15" i="4"/>
  <c r="AH15" i="4"/>
  <c r="AG15" i="4"/>
  <c r="AF15" i="4"/>
  <c r="AE15" i="4"/>
  <c r="AD15" i="4"/>
  <c r="AC15" i="4"/>
  <c r="AB15" i="4"/>
  <c r="AA15" i="4"/>
  <c r="Z15" i="4"/>
  <c r="Y15" i="4"/>
  <c r="X15" i="4"/>
  <c r="AO14" i="4"/>
  <c r="AN14" i="4"/>
  <c r="AM14" i="4"/>
  <c r="AL14" i="4"/>
  <c r="AK14" i="4"/>
  <c r="AJ14" i="4"/>
  <c r="AI14" i="4"/>
  <c r="AH14" i="4"/>
  <c r="AG14" i="4"/>
  <c r="AF14" i="4"/>
  <c r="AE14" i="4"/>
  <c r="AD14" i="4"/>
  <c r="AC14" i="4"/>
  <c r="AB14" i="4"/>
  <c r="AA14" i="4"/>
  <c r="Z14" i="4"/>
  <c r="Y14" i="4"/>
  <c r="X14" i="4"/>
  <c r="AO13" i="4"/>
  <c r="AN13" i="4"/>
  <c r="AM13" i="4"/>
  <c r="AL13" i="4"/>
  <c r="AK13" i="4"/>
  <c r="AJ13" i="4"/>
  <c r="AI13" i="4"/>
  <c r="AH13" i="4"/>
  <c r="AG13" i="4"/>
  <c r="AF13" i="4"/>
  <c r="AE13" i="4"/>
  <c r="AD13" i="4"/>
  <c r="AC13" i="4"/>
  <c r="AB13" i="4"/>
  <c r="AA13" i="4"/>
  <c r="Z13" i="4"/>
  <c r="Y13" i="4"/>
  <c r="X13" i="4"/>
  <c r="AO12" i="4"/>
  <c r="AN12" i="4"/>
  <c r="AM12" i="4"/>
  <c r="AL12" i="4"/>
  <c r="AK12" i="4"/>
  <c r="AJ12" i="4"/>
  <c r="AI12" i="4"/>
  <c r="AH12" i="4"/>
  <c r="AG12" i="4"/>
  <c r="AF12" i="4"/>
  <c r="AE12" i="4"/>
  <c r="AD12" i="4"/>
  <c r="AC12" i="4"/>
  <c r="AB12" i="4"/>
  <c r="AA12" i="4"/>
  <c r="Z12" i="4"/>
  <c r="Y12" i="4"/>
  <c r="X12" i="4"/>
  <c r="AO11" i="4"/>
  <c r="AN11" i="4"/>
  <c r="AM11" i="4"/>
  <c r="AL11" i="4"/>
  <c r="AK11" i="4"/>
  <c r="AJ11" i="4"/>
  <c r="AI11" i="4"/>
  <c r="AH11" i="4"/>
  <c r="AG11" i="4"/>
  <c r="AF11" i="4"/>
  <c r="AE11" i="4"/>
  <c r="AD11" i="4"/>
  <c r="AC11" i="4"/>
  <c r="AB11" i="4"/>
  <c r="AA11" i="4"/>
  <c r="Z11" i="4"/>
  <c r="Y11" i="4"/>
  <c r="X11" i="4"/>
  <c r="AO10" i="4"/>
  <c r="AN10" i="4"/>
  <c r="AM10" i="4"/>
  <c r="AL10" i="4"/>
  <c r="AK10" i="4"/>
  <c r="AJ10" i="4"/>
  <c r="AI10" i="4"/>
  <c r="AH10" i="4"/>
  <c r="AG10" i="4"/>
  <c r="AF10" i="4"/>
  <c r="AE10" i="4"/>
  <c r="AD10" i="4"/>
  <c r="AC10" i="4"/>
  <c r="AB10" i="4"/>
  <c r="AA10" i="4"/>
  <c r="Z10" i="4"/>
  <c r="Y10" i="4"/>
  <c r="X10" i="4"/>
  <c r="AO9" i="4"/>
  <c r="AN9" i="4"/>
  <c r="AM9" i="4"/>
  <c r="AL9" i="4"/>
  <c r="AK9" i="4"/>
  <c r="AJ9" i="4"/>
  <c r="AI9" i="4"/>
  <c r="AH9" i="4"/>
  <c r="AG9" i="4"/>
  <c r="AF9" i="4"/>
  <c r="AE9" i="4"/>
  <c r="AD9" i="4"/>
  <c r="AC9" i="4"/>
  <c r="AB9" i="4"/>
  <c r="AA9" i="4"/>
  <c r="Z9" i="4"/>
  <c r="Y9" i="4"/>
  <c r="X9" i="4"/>
  <c r="AO8" i="4"/>
  <c r="AN8" i="4"/>
  <c r="AM8" i="4"/>
  <c r="AL8" i="4"/>
  <c r="AK8" i="4"/>
  <c r="AJ8" i="4"/>
  <c r="AI8" i="4"/>
  <c r="AH8" i="4"/>
  <c r="AG8" i="4"/>
  <c r="AF8" i="4"/>
  <c r="AE8" i="4"/>
  <c r="AD8" i="4"/>
  <c r="AC8" i="4"/>
  <c r="AB8" i="4"/>
  <c r="AA8" i="4"/>
  <c r="Z8" i="4"/>
  <c r="Y8" i="4"/>
  <c r="X8" i="4"/>
  <c r="AO7" i="4"/>
  <c r="AN7" i="4"/>
  <c r="AM7" i="4"/>
  <c r="AL7" i="4"/>
  <c r="AK7" i="4"/>
  <c r="AJ7" i="4"/>
  <c r="AI7" i="4"/>
  <c r="AH7" i="4"/>
  <c r="AG7" i="4"/>
  <c r="AF7" i="4"/>
  <c r="AE7" i="4"/>
  <c r="AD7" i="4"/>
  <c r="AC7" i="4"/>
  <c r="AB7" i="4"/>
  <c r="AA7" i="4"/>
  <c r="Z7" i="4"/>
  <c r="Y7" i="4"/>
  <c r="X7" i="4"/>
  <c r="AO6" i="4"/>
  <c r="AN6" i="4"/>
  <c r="AM6" i="4"/>
  <c r="AL6" i="4"/>
  <c r="AK6" i="4"/>
  <c r="AJ6" i="4"/>
  <c r="AI6" i="4"/>
  <c r="AH6" i="4"/>
  <c r="AG6" i="4"/>
  <c r="AF6" i="4"/>
  <c r="AE6" i="4"/>
  <c r="AD6" i="4"/>
  <c r="AC6" i="4"/>
  <c r="AB6" i="4"/>
  <c r="AA6" i="4"/>
  <c r="Z6" i="4"/>
  <c r="Y6" i="4"/>
  <c r="X6" i="4"/>
  <c r="AO5" i="4"/>
  <c r="AN5" i="4"/>
  <c r="AM5" i="4"/>
  <c r="AL5" i="4"/>
  <c r="AK5" i="4"/>
  <c r="AJ5" i="4"/>
  <c r="AI5" i="4"/>
  <c r="AH5" i="4"/>
  <c r="AG5" i="4"/>
  <c r="AF5" i="4"/>
  <c r="AE5" i="4"/>
  <c r="AD5" i="4"/>
  <c r="AC5" i="4"/>
  <c r="AB5" i="4"/>
  <c r="AA5" i="4"/>
  <c r="Z5" i="4"/>
  <c r="Y5" i="4"/>
  <c r="X5" i="4"/>
  <c r="AO4" i="4"/>
  <c r="AN4" i="4"/>
  <c r="AM4" i="4"/>
  <c r="AL4" i="4"/>
  <c r="AK4" i="4"/>
  <c r="AJ4" i="4"/>
  <c r="AI4" i="4"/>
  <c r="AH4" i="4"/>
  <c r="AG4" i="4"/>
  <c r="AF4" i="4"/>
  <c r="AE4" i="4"/>
  <c r="AD4" i="4"/>
  <c r="AC4" i="4"/>
  <c r="AB4" i="4"/>
  <c r="AA4" i="4"/>
  <c r="Z4" i="4"/>
  <c r="Y4" i="4"/>
  <c r="X4" i="4"/>
  <c r="AO3" i="4"/>
  <c r="AN3" i="4"/>
  <c r="AM3" i="4"/>
  <c r="AL3" i="4"/>
  <c r="AK3" i="4"/>
  <c r="AJ3" i="4"/>
  <c r="AI3" i="4"/>
  <c r="AH3" i="4"/>
  <c r="AG3" i="4"/>
  <c r="AF3" i="4"/>
  <c r="AE3" i="4"/>
  <c r="AD3" i="4"/>
  <c r="AC3" i="4"/>
  <c r="AB3" i="4"/>
  <c r="AA3" i="4"/>
  <c r="Z3" i="4"/>
  <c r="Y3" i="4"/>
  <c r="X3" i="4"/>
  <c r="AR13" i="4" l="1"/>
  <c r="BJ35" i="4"/>
  <c r="G35" i="5" s="1"/>
  <c r="AT45" i="4"/>
  <c r="AT53" i="4"/>
  <c r="AT39" i="4"/>
  <c r="AT47" i="4"/>
  <c r="AT51" i="4"/>
  <c r="BJ3" i="4"/>
  <c r="BK3" i="4" s="1"/>
  <c r="H3" i="5" s="1"/>
  <c r="AT15" i="4"/>
  <c r="AT41" i="4"/>
  <c r="AS49" i="4"/>
  <c r="AS53" i="4"/>
  <c r="AT7" i="4"/>
  <c r="BJ12" i="4"/>
  <c r="G12" i="5" s="1"/>
  <c r="AP37" i="4"/>
  <c r="AT43" i="4"/>
  <c r="AS18" i="4"/>
  <c r="AS10" i="4"/>
  <c r="AT55" i="4"/>
  <c r="AT5" i="4"/>
  <c r="AT14" i="4"/>
  <c r="AL11" i="10"/>
  <c r="AT9" i="4"/>
  <c r="AR11" i="4"/>
  <c r="BJ37" i="4"/>
  <c r="BK37" i="4" s="1"/>
  <c r="H37" i="5" s="1"/>
  <c r="AS11" i="4"/>
  <c r="AT13" i="4"/>
  <c r="AS43" i="4"/>
  <c r="AT44" i="4"/>
  <c r="AS44" i="4"/>
  <c r="AS51" i="4"/>
  <c r="AT52" i="4"/>
  <c r="AS52" i="4"/>
  <c r="AT46" i="4"/>
  <c r="AS46" i="4"/>
  <c r="AT19" i="4"/>
  <c r="BJ19" i="4"/>
  <c r="G19" i="5" s="1"/>
  <c r="AR38" i="4"/>
  <c r="AS38" i="4"/>
  <c r="AS45" i="4"/>
  <c r="AT54" i="4"/>
  <c r="AS54" i="4"/>
  <c r="BJ33" i="4"/>
  <c r="G33" i="5" s="1"/>
  <c r="AS3" i="4"/>
  <c r="AS8" i="4"/>
  <c r="AT6" i="4"/>
  <c r="BJ11" i="4"/>
  <c r="G11" i="5" s="1"/>
  <c r="AP16" i="4"/>
  <c r="AT17" i="4"/>
  <c r="AS41" i="4"/>
  <c r="AT42" i="4"/>
  <c r="AS42" i="4"/>
  <c r="AT11" i="4"/>
  <c r="AS13" i="4"/>
  <c r="AR15" i="4"/>
  <c r="AS37" i="4"/>
  <c r="AT49" i="4"/>
  <c r="AT16" i="4"/>
  <c r="AP14" i="4"/>
  <c r="AS16" i="4"/>
  <c r="AR19" i="4"/>
  <c r="AT50" i="4"/>
  <c r="AS50" i="4"/>
  <c r="AS5" i="4"/>
  <c r="AR5" i="4"/>
  <c r="AS39" i="4"/>
  <c r="AT40" i="4"/>
  <c r="AS40" i="4"/>
  <c r="AS47" i="4"/>
  <c r="AT48" i="4"/>
  <c r="AS48" i="4"/>
  <c r="AS55" i="4"/>
  <c r="AT56" i="4"/>
  <c r="AS56" i="4"/>
  <c r="AR3" i="4"/>
  <c r="AS34" i="4"/>
  <c r="AT18" i="4"/>
  <c r="BJ20" i="4"/>
  <c r="BK20" i="4" s="1"/>
  <c r="H20" i="5" s="1"/>
  <c r="BJ32" i="4"/>
  <c r="G32" i="5" s="1"/>
  <c r="BJ34" i="4"/>
  <c r="G34" i="5" s="1"/>
  <c r="BJ36" i="4"/>
  <c r="G36" i="5" s="1"/>
  <c r="AS33" i="4"/>
  <c r="E9" i="10"/>
  <c r="AQ4" i="4"/>
  <c r="AQ21" i="4"/>
  <c r="AQ10" i="4"/>
  <c r="AQ3" i="4"/>
  <c r="AR4" i="4"/>
  <c r="BJ5" i="4"/>
  <c r="AQ6" i="4"/>
  <c r="AR7" i="4"/>
  <c r="AP10" i="4"/>
  <c r="BJ13" i="4"/>
  <c r="AT4" i="4"/>
  <c r="AP5" i="4"/>
  <c r="AS7" i="4"/>
  <c r="BJ8" i="4"/>
  <c r="AQ9" i="4"/>
  <c r="AR10" i="4"/>
  <c r="AT12" i="4"/>
  <c r="AP13" i="4"/>
  <c r="AS15" i="4"/>
  <c r="BJ16" i="4"/>
  <c r="AQ17" i="4"/>
  <c r="AR18" i="4"/>
  <c r="AT20" i="4"/>
  <c r="AT21" i="4"/>
  <c r="AT22" i="4"/>
  <c r="AT23" i="4"/>
  <c r="AT24" i="4"/>
  <c r="AT25" i="4"/>
  <c r="AT26" i="4"/>
  <c r="AT27" i="4"/>
  <c r="AT28" i="4"/>
  <c r="AT29" i="4"/>
  <c r="AT30" i="4"/>
  <c r="AT31" i="4"/>
  <c r="AT32" i="4"/>
  <c r="AR35" i="4"/>
  <c r="AT36" i="4"/>
  <c r="BJ38" i="4"/>
  <c r="BJ39" i="4"/>
  <c r="BJ40" i="4"/>
  <c r="BJ41" i="4"/>
  <c r="BJ42" i="4"/>
  <c r="BJ43" i="4"/>
  <c r="BJ44" i="4"/>
  <c r="BJ45" i="4"/>
  <c r="BJ46" i="4"/>
  <c r="BJ47" i="4"/>
  <c r="BJ48" i="4"/>
  <c r="BJ49" i="4"/>
  <c r="BJ50" i="4"/>
  <c r="BJ51" i="4"/>
  <c r="BJ52" i="4"/>
  <c r="BJ53" i="4"/>
  <c r="BJ54" i="4"/>
  <c r="BJ55" i="4"/>
  <c r="BJ56" i="4"/>
  <c r="AQ22" i="4"/>
  <c r="AQ23" i="4"/>
  <c r="AQ24" i="4"/>
  <c r="AQ25" i="4"/>
  <c r="AQ26" i="4"/>
  <c r="AQ27" i="4"/>
  <c r="AQ28" i="4"/>
  <c r="AQ29" i="4"/>
  <c r="AQ30" i="4"/>
  <c r="AQ31" i="4"/>
  <c r="AQ32" i="4"/>
  <c r="AP34" i="4"/>
  <c r="AS35" i="4"/>
  <c r="AQ36" i="4"/>
  <c r="AP38" i="4"/>
  <c r="AP3" i="4"/>
  <c r="BJ6" i="4"/>
  <c r="AQ7" i="4"/>
  <c r="AR8" i="4"/>
  <c r="AT10" i="4"/>
  <c r="AP11" i="4"/>
  <c r="BK11" i="4"/>
  <c r="H11" i="5" s="1"/>
  <c r="BJ14" i="4"/>
  <c r="AQ15" i="4"/>
  <c r="AR16" i="4"/>
  <c r="AP19" i="4"/>
  <c r="BJ21" i="4"/>
  <c r="BJ22" i="4"/>
  <c r="BJ23" i="4"/>
  <c r="BJ24" i="4"/>
  <c r="BJ25" i="4"/>
  <c r="BJ26" i="4"/>
  <c r="BJ27" i="4"/>
  <c r="BJ28" i="4"/>
  <c r="BJ29" i="4"/>
  <c r="BJ30" i="4"/>
  <c r="BJ31" i="4"/>
  <c r="AR34" i="4"/>
  <c r="AT35" i="4"/>
  <c r="G3" i="5"/>
  <c r="F3" i="5" s="1"/>
  <c r="AP8" i="4"/>
  <c r="AP6" i="4"/>
  <c r="BJ17" i="4"/>
  <c r="AP33" i="4"/>
  <c r="AQ20" i="4"/>
  <c r="AQ18" i="4"/>
  <c r="BJ4" i="4"/>
  <c r="AP9" i="4"/>
  <c r="AQ13" i="4"/>
  <c r="AR14" i="4"/>
  <c r="AP17" i="4"/>
  <c r="AS19" i="4"/>
  <c r="AR33" i="4"/>
  <c r="AT34" i="4"/>
  <c r="AR37" i="4"/>
  <c r="AT38" i="4"/>
  <c r="AQ12" i="4"/>
  <c r="BJ9" i="4"/>
  <c r="AQ35" i="4"/>
  <c r="AQ5" i="4"/>
  <c r="AR6" i="4"/>
  <c r="AT8" i="4"/>
  <c r="AT3" i="4"/>
  <c r="AP4" i="4"/>
  <c r="AS6" i="4"/>
  <c r="BJ7" i="4"/>
  <c r="AQ8" i="4"/>
  <c r="AR9" i="4"/>
  <c r="AP12" i="4"/>
  <c r="AS14" i="4"/>
  <c r="BJ15" i="4"/>
  <c r="AQ16" i="4"/>
  <c r="AR17" i="4"/>
  <c r="AP20" i="4"/>
  <c r="AP21" i="4"/>
  <c r="AP22" i="4"/>
  <c r="AP23" i="4"/>
  <c r="AP24" i="4"/>
  <c r="AP25" i="4"/>
  <c r="AP26" i="4"/>
  <c r="AP27" i="4"/>
  <c r="AP28" i="4"/>
  <c r="AP29" i="4"/>
  <c r="AP30" i="4"/>
  <c r="AP31" i="4"/>
  <c r="AP32" i="4"/>
  <c r="AQ34" i="4"/>
  <c r="AP36" i="4"/>
  <c r="AQ38" i="4"/>
  <c r="AP7" i="4"/>
  <c r="AS9" i="4"/>
  <c r="BJ10" i="4"/>
  <c r="AQ11" i="4"/>
  <c r="AR12" i="4"/>
  <c r="AP15" i="4"/>
  <c r="AS17" i="4"/>
  <c r="BJ18" i="4"/>
  <c r="AQ19" i="4"/>
  <c r="AR20" i="4"/>
  <c r="AR21" i="4"/>
  <c r="AR22" i="4"/>
  <c r="AR23" i="4"/>
  <c r="AR24" i="4"/>
  <c r="AR25" i="4"/>
  <c r="AR26" i="4"/>
  <c r="AR27" i="4"/>
  <c r="AR28" i="4"/>
  <c r="AR29" i="4"/>
  <c r="AR30" i="4"/>
  <c r="AR31" i="4"/>
  <c r="AR32" i="4"/>
  <c r="AT33" i="4"/>
  <c r="AR36" i="4"/>
  <c r="AT37" i="4"/>
  <c r="AS4" i="4"/>
  <c r="AS12" i="4"/>
  <c r="AQ14" i="4"/>
  <c r="AP18" i="4"/>
  <c r="AS20" i="4"/>
  <c r="AS21" i="4"/>
  <c r="AS22" i="4"/>
  <c r="AS23" i="4"/>
  <c r="AS24" i="4"/>
  <c r="AS25" i="4"/>
  <c r="AS26" i="4"/>
  <c r="AS27" i="4"/>
  <c r="AS28" i="4"/>
  <c r="AS29" i="4"/>
  <c r="AS30" i="4"/>
  <c r="AS31" i="4"/>
  <c r="AS32" i="4"/>
  <c r="AQ33" i="4"/>
  <c r="AP35" i="4"/>
  <c r="AS36" i="4"/>
  <c r="AQ37" i="4"/>
  <c r="AQ39" i="4"/>
  <c r="AP39" i="4"/>
  <c r="AR39" i="4"/>
  <c r="AQ40" i="4"/>
  <c r="AP40" i="4"/>
  <c r="AR40" i="4"/>
  <c r="AQ41" i="4"/>
  <c r="AP41" i="4"/>
  <c r="AR41" i="4"/>
  <c r="AQ42" i="4"/>
  <c r="AP42" i="4"/>
  <c r="AR42" i="4"/>
  <c r="AQ43" i="4"/>
  <c r="AP43" i="4"/>
  <c r="AR43" i="4"/>
  <c r="AQ44" i="4"/>
  <c r="AP44" i="4"/>
  <c r="AR44" i="4"/>
  <c r="AQ45" i="4"/>
  <c r="AP45" i="4"/>
  <c r="AR45" i="4"/>
  <c r="AQ46" i="4"/>
  <c r="AP46" i="4"/>
  <c r="AR46" i="4"/>
  <c r="AQ47" i="4"/>
  <c r="AP47" i="4"/>
  <c r="AR47" i="4"/>
  <c r="AQ48" i="4"/>
  <c r="AP48" i="4"/>
  <c r="AR48" i="4"/>
  <c r="AQ49" i="4"/>
  <c r="AP49" i="4"/>
  <c r="AR49" i="4"/>
  <c r="AQ50" i="4"/>
  <c r="AP50" i="4"/>
  <c r="AR50" i="4"/>
  <c r="AQ51" i="4"/>
  <c r="AP51" i="4"/>
  <c r="AR51" i="4"/>
  <c r="AQ52" i="4"/>
  <c r="AP52" i="4"/>
  <c r="AR52" i="4"/>
  <c r="AQ53" i="4"/>
  <c r="AP53" i="4"/>
  <c r="AR53" i="4"/>
  <c r="AQ54" i="4"/>
  <c r="AP54" i="4"/>
  <c r="AR54" i="4"/>
  <c r="AQ55" i="4"/>
  <c r="AP55" i="4"/>
  <c r="AR55" i="4"/>
  <c r="AQ56" i="4"/>
  <c r="AP56" i="4"/>
  <c r="AR56" i="4"/>
  <c r="C11" i="10"/>
  <c r="G8" i="7"/>
  <c r="J21" i="6"/>
  <c r="D7" i="8" s="1"/>
  <c r="Y10" i="6"/>
  <c r="AC6" i="10" s="1"/>
  <c r="Y5" i="6"/>
  <c r="Y12" i="6"/>
  <c r="AI6" i="10" s="1"/>
  <c r="Y6" i="6"/>
  <c r="Q6" i="10" s="1"/>
  <c r="Y9" i="6"/>
  <c r="Z6" i="10" s="1"/>
  <c r="Y11" i="6"/>
  <c r="AF6" i="10" s="1"/>
  <c r="Y13" i="6"/>
  <c r="AL6" i="10" s="1"/>
  <c r="Y7" i="6"/>
  <c r="T6" i="10" s="1"/>
  <c r="Y8" i="6"/>
  <c r="W6" i="10" s="1"/>
  <c r="Z11" i="6"/>
  <c r="AF7" i="10" s="1"/>
  <c r="Z7" i="6"/>
  <c r="T7" i="10" s="1"/>
  <c r="Z12" i="6"/>
  <c r="AI7" i="10" s="1"/>
  <c r="Z5" i="6"/>
  <c r="Z13" i="6"/>
  <c r="AL7" i="10" s="1"/>
  <c r="Z10" i="6"/>
  <c r="AC7" i="10" s="1"/>
  <c r="Z6" i="6"/>
  <c r="Q7" i="10" s="1"/>
  <c r="Z8" i="6"/>
  <c r="W7" i="10" s="1"/>
  <c r="Z9" i="6"/>
  <c r="Z7" i="10" s="1"/>
  <c r="N10" i="10"/>
  <c r="AC12" i="6"/>
  <c r="AI10" i="10" s="1"/>
  <c r="AC8" i="6"/>
  <c r="W10" i="10" s="1"/>
  <c r="AC6" i="6"/>
  <c r="Q10" i="10" s="1"/>
  <c r="AC13" i="6"/>
  <c r="AL10" i="10" s="1"/>
  <c r="AC11" i="6"/>
  <c r="AF10" i="10" s="1"/>
  <c r="AC10" i="6"/>
  <c r="AC10" i="10" s="1"/>
  <c r="Y21" i="6"/>
  <c r="Y27" i="6"/>
  <c r="AD6" i="10" s="1"/>
  <c r="Y23" i="6"/>
  <c r="R6" i="10" s="1"/>
  <c r="Y28" i="6"/>
  <c r="AG6" i="10" s="1"/>
  <c r="Y29" i="6"/>
  <c r="AJ6" i="10" s="1"/>
  <c r="Y25" i="6"/>
  <c r="X6" i="10" s="1"/>
  <c r="Y26" i="6"/>
  <c r="AA6" i="10" s="1"/>
  <c r="Y24" i="6"/>
  <c r="U6" i="10" s="1"/>
  <c r="Y22" i="6"/>
  <c r="O6" i="10" s="1"/>
  <c r="AB6" i="6"/>
  <c r="Q9" i="10" s="1"/>
  <c r="AB9" i="6"/>
  <c r="Z9" i="10" s="1"/>
  <c r="AB10" i="6"/>
  <c r="AC9" i="10" s="1"/>
  <c r="AB8" i="6"/>
  <c r="W9" i="10" s="1"/>
  <c r="AB7" i="6"/>
  <c r="T9" i="10" s="1"/>
  <c r="AB11" i="6"/>
  <c r="AF9" i="10" s="1"/>
  <c r="AB5" i="6"/>
  <c r="AC9" i="6"/>
  <c r="Z10" i="10" s="1"/>
  <c r="Z26" i="6"/>
  <c r="AA7" i="10" s="1"/>
  <c r="Z22" i="6"/>
  <c r="O7" i="10" s="1"/>
  <c r="Z28" i="6"/>
  <c r="AG7" i="10" s="1"/>
  <c r="Z24" i="6"/>
  <c r="U7" i="10" s="1"/>
  <c r="Z29" i="6"/>
  <c r="AJ7" i="10" s="1"/>
  <c r="Z27" i="6"/>
  <c r="AD7" i="10" s="1"/>
  <c r="Z25" i="6"/>
  <c r="X7" i="10" s="1"/>
  <c r="Z23" i="6"/>
  <c r="R7" i="10" s="1"/>
  <c r="Z21" i="6"/>
  <c r="AA11" i="6"/>
  <c r="AF8" i="10" s="1"/>
  <c r="AA8" i="6"/>
  <c r="W8" i="10" s="1"/>
  <c r="AA5" i="6"/>
  <c r="AA7" i="6"/>
  <c r="T8" i="10" s="1"/>
  <c r="D11" i="10"/>
  <c r="H8" i="7"/>
  <c r="J17" i="6"/>
  <c r="E7" i="8" s="1"/>
  <c r="J13" i="6"/>
  <c r="M7" i="10"/>
  <c r="E7" i="10"/>
  <c r="AA27" i="6"/>
  <c r="AD8" i="10" s="1"/>
  <c r="AA23" i="6"/>
  <c r="R8" i="10" s="1"/>
  <c r="AA29" i="6"/>
  <c r="AJ8" i="10" s="1"/>
  <c r="AA25" i="6"/>
  <c r="X8" i="10" s="1"/>
  <c r="AA28" i="6"/>
  <c r="AG8" i="10" s="1"/>
  <c r="AA21" i="6"/>
  <c r="AA24" i="6"/>
  <c r="U8" i="10" s="1"/>
  <c r="E8" i="10"/>
  <c r="AA26" i="6"/>
  <c r="AA8" i="10" s="1"/>
  <c r="AC29" i="6"/>
  <c r="AJ10" i="10" s="1"/>
  <c r="AC25" i="6"/>
  <c r="X10" i="10" s="1"/>
  <c r="AC21" i="6"/>
  <c r="AC22" i="6"/>
  <c r="O10" i="10" s="1"/>
  <c r="AC26" i="6"/>
  <c r="AA10" i="10" s="1"/>
  <c r="AC28" i="6"/>
  <c r="AG10" i="10" s="1"/>
  <c r="E10" i="10"/>
  <c r="Y39" i="6"/>
  <c r="S6" i="10" s="1"/>
  <c r="Y42" i="6"/>
  <c r="AB6" i="10" s="1"/>
  <c r="Y45" i="6"/>
  <c r="AK6" i="10" s="1"/>
  <c r="Y37" i="6"/>
  <c r="Y40" i="6"/>
  <c r="V6" i="10" s="1"/>
  <c r="Y43" i="6"/>
  <c r="AE6" i="10" s="1"/>
  <c r="Y41" i="6"/>
  <c r="Y6" i="10" s="1"/>
  <c r="Y38" i="6"/>
  <c r="P6" i="10" s="1"/>
  <c r="E6" i="10"/>
  <c r="Z42" i="6"/>
  <c r="AB7" i="10" s="1"/>
  <c r="Z45" i="6"/>
  <c r="AK7" i="10" s="1"/>
  <c r="Z40" i="6"/>
  <c r="V7" i="10" s="1"/>
  <c r="Z43" i="6"/>
  <c r="AE7" i="10" s="1"/>
  <c r="Z38" i="6"/>
  <c r="P7" i="10" s="1"/>
  <c r="Z41" i="6"/>
  <c r="Y7" i="10" s="1"/>
  <c r="Z44" i="6"/>
  <c r="AH7" i="10" s="1"/>
  <c r="L9" i="10"/>
  <c r="AA45" i="6"/>
  <c r="AK8" i="10" s="1"/>
  <c r="AA37" i="6"/>
  <c r="AA40" i="6"/>
  <c r="V8" i="10" s="1"/>
  <c r="AA43" i="6"/>
  <c r="AE8" i="10" s="1"/>
  <c r="AA38" i="6"/>
  <c r="P8" i="10" s="1"/>
  <c r="AA41" i="6"/>
  <c r="Y8" i="10" s="1"/>
  <c r="AA44" i="6"/>
  <c r="AH8" i="10" s="1"/>
  <c r="AA39" i="6"/>
  <c r="S8" i="10" s="1"/>
  <c r="Z39" i="6"/>
  <c r="S7" i="10" s="1"/>
  <c r="M9" i="10"/>
  <c r="Y44" i="6"/>
  <c r="AH6" i="10" s="1"/>
  <c r="AB42" i="6"/>
  <c r="AB9" i="10" s="1"/>
  <c r="AC45" i="6"/>
  <c r="AK10" i="10" s="1"/>
  <c r="AC42" i="6"/>
  <c r="AB10" i="10" s="1"/>
  <c r="AC39" i="6"/>
  <c r="S10" i="10" s="1"/>
  <c r="AB44" i="6"/>
  <c r="AH9" i="10" s="1"/>
  <c r="M10" i="10"/>
  <c r="AB41" i="6"/>
  <c r="Y9" i="10" s="1"/>
  <c r="AC44" i="6"/>
  <c r="AH10" i="10" s="1"/>
  <c r="AB38" i="6"/>
  <c r="P9" i="10" s="1"/>
  <c r="AC41" i="6"/>
  <c r="Y10" i="10" s="1"/>
  <c r="AB43" i="6"/>
  <c r="AE9" i="10" s="1"/>
  <c r="AB24" i="6"/>
  <c r="BK12" i="4" l="1"/>
  <c r="H12" i="5" s="1"/>
  <c r="BK35" i="4"/>
  <c r="H35" i="5" s="1"/>
  <c r="BK19" i="4"/>
  <c r="H19" i="5" s="1"/>
  <c r="G37" i="5"/>
  <c r="BK36" i="4"/>
  <c r="H36" i="5" s="1"/>
  <c r="BK34" i="4"/>
  <c r="H34" i="5" s="1"/>
  <c r="G20" i="5"/>
  <c r="BK32" i="4"/>
  <c r="H32" i="5" s="1"/>
  <c r="BK33" i="4"/>
  <c r="H33" i="5" s="1"/>
  <c r="AQ9" i="10"/>
  <c r="L21" i="6"/>
  <c r="P8" i="7" s="1"/>
  <c r="U9" i="10"/>
  <c r="AP9" i="10" s="1"/>
  <c r="AB33" i="6"/>
  <c r="AS9" i="10" s="1"/>
  <c r="AB30" i="6"/>
  <c r="AC49" i="6"/>
  <c r="AT10" i="10" s="1"/>
  <c r="G10" i="5"/>
  <c r="BK10" i="4"/>
  <c r="H10" i="5" s="1"/>
  <c r="M13" i="6"/>
  <c r="G25" i="5"/>
  <c r="BK25" i="4"/>
  <c r="H25" i="5" s="1"/>
  <c r="N6" i="10"/>
  <c r="Y17" i="6"/>
  <c r="AU6" i="10" s="1"/>
  <c r="Y14" i="6"/>
  <c r="G17" i="5"/>
  <c r="BK17" i="4"/>
  <c r="H17" i="5" s="1"/>
  <c r="M17" i="6"/>
  <c r="N8" i="7" s="1"/>
  <c r="G24" i="5"/>
  <c r="BK24" i="4"/>
  <c r="H24" i="5" s="1"/>
  <c r="G51" i="5"/>
  <c r="BK51" i="4"/>
  <c r="H51" i="5" s="1"/>
  <c r="G43" i="5"/>
  <c r="BK43" i="4"/>
  <c r="H43" i="5" s="1"/>
  <c r="G5" i="5"/>
  <c r="BK5" i="4"/>
  <c r="H5" i="5" s="1"/>
  <c r="Z33" i="6"/>
  <c r="AS7" i="10" s="1"/>
  <c r="Z30" i="6"/>
  <c r="L7" i="10"/>
  <c r="AP7" i="10" s="1"/>
  <c r="G15" i="5"/>
  <c r="BK15" i="4"/>
  <c r="H15" i="5" s="1"/>
  <c r="G31" i="5"/>
  <c r="BK31" i="4"/>
  <c r="H31" i="5" s="1"/>
  <c r="G23" i="5"/>
  <c r="BK23" i="4"/>
  <c r="H23" i="5" s="1"/>
  <c r="G50" i="5"/>
  <c r="BK50" i="4"/>
  <c r="H50" i="5" s="1"/>
  <c r="G42" i="5"/>
  <c r="BK42" i="4"/>
  <c r="H42" i="5" s="1"/>
  <c r="AC46" i="6"/>
  <c r="G9" i="5"/>
  <c r="BK9" i="4"/>
  <c r="H9" i="5" s="1"/>
  <c r="G4" i="5"/>
  <c r="BK4" i="4"/>
  <c r="K21" i="6"/>
  <c r="G30" i="5"/>
  <c r="BK30" i="4"/>
  <c r="H30" i="5" s="1"/>
  <c r="G22" i="5"/>
  <c r="BK22" i="4"/>
  <c r="H22" i="5" s="1"/>
  <c r="G49" i="5"/>
  <c r="BK49" i="4"/>
  <c r="H49" i="5" s="1"/>
  <c r="G41" i="5"/>
  <c r="BK41" i="4"/>
  <c r="H41" i="5" s="1"/>
  <c r="G8" i="5"/>
  <c r="BK8" i="4"/>
  <c r="H8" i="5" s="1"/>
  <c r="G13" i="5"/>
  <c r="BK13" i="4"/>
  <c r="H13" i="5" s="1"/>
  <c r="G52" i="5"/>
  <c r="BK52" i="4"/>
  <c r="H52" i="5" s="1"/>
  <c r="G44" i="5"/>
  <c r="BK44" i="4"/>
  <c r="H44" i="5" s="1"/>
  <c r="AB49" i="6"/>
  <c r="AT9" i="10" s="1"/>
  <c r="AQ7" i="10"/>
  <c r="N8" i="10"/>
  <c r="AA17" i="6"/>
  <c r="AU8" i="10" s="1"/>
  <c r="AA14" i="6"/>
  <c r="N9" i="10"/>
  <c r="AB14" i="6"/>
  <c r="AB17" i="6"/>
  <c r="AU9" i="10" s="1"/>
  <c r="AC14" i="6"/>
  <c r="I8" i="7"/>
  <c r="G7" i="5"/>
  <c r="BK7" i="4"/>
  <c r="H7" i="5" s="1"/>
  <c r="L13" i="6"/>
  <c r="G29" i="5"/>
  <c r="BK29" i="4"/>
  <c r="H29" i="5" s="1"/>
  <c r="G21" i="5"/>
  <c r="BK21" i="4"/>
  <c r="H21" i="5" s="1"/>
  <c r="G14" i="5"/>
  <c r="BK14" i="4"/>
  <c r="H14" i="5" s="1"/>
  <c r="G56" i="5"/>
  <c r="BK56" i="4"/>
  <c r="H56" i="5" s="1"/>
  <c r="G48" i="5"/>
  <c r="BK48" i="4"/>
  <c r="H48" i="5" s="1"/>
  <c r="G40" i="5"/>
  <c r="BK40" i="4"/>
  <c r="H40" i="5" s="1"/>
  <c r="AQ10" i="10"/>
  <c r="AB46" i="6"/>
  <c r="L8" i="10"/>
  <c r="AP8" i="10" s="1"/>
  <c r="AA33" i="6"/>
  <c r="AS8" i="10" s="1"/>
  <c r="AA30" i="6"/>
  <c r="Z49" i="6"/>
  <c r="AT7" i="10" s="1"/>
  <c r="Y33" i="6"/>
  <c r="AS6" i="10" s="1"/>
  <c r="L6" i="10"/>
  <c r="AP6" i="10" s="1"/>
  <c r="Y30" i="6"/>
  <c r="AC17" i="6"/>
  <c r="AU10" i="10" s="1"/>
  <c r="E11" i="10"/>
  <c r="L17" i="6"/>
  <c r="Q8" i="7" s="1"/>
  <c r="G28" i="5"/>
  <c r="BK28" i="4"/>
  <c r="H28" i="5" s="1"/>
  <c r="G55" i="5"/>
  <c r="BK55" i="4"/>
  <c r="H55" i="5" s="1"/>
  <c r="G47" i="5"/>
  <c r="BK47" i="4"/>
  <c r="H47" i="5" s="1"/>
  <c r="G39" i="5"/>
  <c r="BK39" i="4"/>
  <c r="H39" i="5" s="1"/>
  <c r="M8" i="10"/>
  <c r="AQ8" i="10" s="1"/>
  <c r="AA46" i="6"/>
  <c r="AA49" i="6"/>
  <c r="AT8" i="10" s="1"/>
  <c r="M6" i="10"/>
  <c r="AQ6" i="10" s="1"/>
  <c r="Y46" i="6"/>
  <c r="Y49" i="6"/>
  <c r="AT6" i="10" s="1"/>
  <c r="Z46" i="6"/>
  <c r="N7" i="10"/>
  <c r="Z17" i="6"/>
  <c r="AU7" i="10" s="1"/>
  <c r="Z14" i="6"/>
  <c r="M21" i="6"/>
  <c r="M8" i="7" s="1"/>
  <c r="O8" i="7" s="1"/>
  <c r="G27" i="5"/>
  <c r="BK27" i="4"/>
  <c r="H27" i="5" s="1"/>
  <c r="G54" i="5"/>
  <c r="BK54" i="4"/>
  <c r="H54" i="5" s="1"/>
  <c r="G46" i="5"/>
  <c r="BK46" i="4"/>
  <c r="H46" i="5" s="1"/>
  <c r="G38" i="5"/>
  <c r="BK38" i="4"/>
  <c r="H38" i="5" s="1"/>
  <c r="AC33" i="6"/>
  <c r="AS10" i="10" s="1"/>
  <c r="L10" i="10"/>
  <c r="AP10" i="10" s="1"/>
  <c r="AC30" i="6"/>
  <c r="F7" i="8"/>
  <c r="K13" i="6"/>
  <c r="N13" i="6" s="1"/>
  <c r="G18" i="5"/>
  <c r="BK18" i="4"/>
  <c r="H18" i="5" s="1"/>
  <c r="K17" i="6"/>
  <c r="G26" i="5"/>
  <c r="BK26" i="4"/>
  <c r="H26" i="5" s="1"/>
  <c r="G6" i="5"/>
  <c r="BK6" i="4"/>
  <c r="H6" i="5" s="1"/>
  <c r="G53" i="5"/>
  <c r="BK53" i="4"/>
  <c r="H53" i="5" s="1"/>
  <c r="G45" i="5"/>
  <c r="BK45" i="4"/>
  <c r="H45" i="5" s="1"/>
  <c r="G16" i="5"/>
  <c r="BK16" i="4"/>
  <c r="H16" i="5" s="1"/>
  <c r="AR9" i="10" l="1"/>
  <c r="F6" i="5"/>
  <c r="F12" i="5"/>
  <c r="AR10" i="10"/>
  <c r="F8" i="5"/>
  <c r="F22" i="5"/>
  <c r="F20" i="5"/>
  <c r="F38" i="5"/>
  <c r="F53" i="5"/>
  <c r="F11" i="5"/>
  <c r="AQ11" i="10"/>
  <c r="F56" i="5"/>
  <c r="F13" i="5"/>
  <c r="F31" i="5"/>
  <c r="F15" i="5"/>
  <c r="F18" i="5"/>
  <c r="AN7" i="10"/>
  <c r="Z47" i="6"/>
  <c r="F35" i="5"/>
  <c r="F14" i="5"/>
  <c r="AO8" i="10"/>
  <c r="AA15" i="6"/>
  <c r="AA16" i="6" s="1"/>
  <c r="K8" i="10" s="1"/>
  <c r="F37" i="5"/>
  <c r="AM7" i="10"/>
  <c r="Z31" i="6"/>
  <c r="AM9" i="10"/>
  <c r="AB31" i="6"/>
  <c r="AA31" i="6"/>
  <c r="AM8" i="10"/>
  <c r="F25" i="5"/>
  <c r="Y47" i="6"/>
  <c r="AN6" i="10"/>
  <c r="F32" i="5"/>
  <c r="F39" i="5"/>
  <c r="F21" i="5"/>
  <c r="F44" i="5"/>
  <c r="F34" i="5"/>
  <c r="F42" i="5"/>
  <c r="F33" i="5"/>
  <c r="R8" i="7"/>
  <c r="AO7" i="10"/>
  <c r="Z15" i="6"/>
  <c r="Z16" i="6" s="1"/>
  <c r="K7" i="10" s="1"/>
  <c r="F16" i="5"/>
  <c r="K11" i="10"/>
  <c r="K7" i="8"/>
  <c r="U8" i="7"/>
  <c r="F54" i="5"/>
  <c r="AR8" i="10"/>
  <c r="F40" i="5"/>
  <c r="F41" i="5"/>
  <c r="F30" i="5"/>
  <c r="F43" i="5"/>
  <c r="F10" i="5"/>
  <c r="AN10" i="10"/>
  <c r="AC47" i="6"/>
  <c r="F26" i="5"/>
  <c r="F27" i="5"/>
  <c r="F47" i="5"/>
  <c r="F28" i="5"/>
  <c r="AB47" i="6"/>
  <c r="AN9" i="10"/>
  <c r="F36" i="5"/>
  <c r="F29" i="5"/>
  <c r="F7" i="5"/>
  <c r="AO10" i="10"/>
  <c r="AC15" i="6"/>
  <c r="AC16" i="6" s="1"/>
  <c r="K10" i="10" s="1"/>
  <c r="F52" i="5"/>
  <c r="J8" i="7"/>
  <c r="F11" i="10"/>
  <c r="G7" i="8"/>
  <c r="N21" i="6"/>
  <c r="F50" i="5"/>
  <c r="AO6" i="10"/>
  <c r="Y15" i="6"/>
  <c r="Y16" i="6" s="1"/>
  <c r="K6" i="10" s="1"/>
  <c r="F46" i="5"/>
  <c r="F9" i="5"/>
  <c r="F45" i="5"/>
  <c r="K8" i="7"/>
  <c r="G11" i="10"/>
  <c r="I7" i="8"/>
  <c r="N17" i="6"/>
  <c r="AM10" i="10"/>
  <c r="AC31" i="6"/>
  <c r="AN8" i="10"/>
  <c r="AA47" i="6"/>
  <c r="AM6" i="10"/>
  <c r="Y31" i="6"/>
  <c r="F48" i="5"/>
  <c r="F49" i="5"/>
  <c r="H4" i="5"/>
  <c r="J8" i="6"/>
  <c r="Y8" i="7" s="1"/>
  <c r="L8" i="6"/>
  <c r="AE8" i="7" s="1"/>
  <c r="R8" i="6"/>
  <c r="AF8" i="7" s="1"/>
  <c r="C8" i="6"/>
  <c r="E8" i="6"/>
  <c r="M8" i="6"/>
  <c r="AH8" i="7" s="1"/>
  <c r="Q8" i="6"/>
  <c r="AC8" i="7" s="1"/>
  <c r="D8" i="6"/>
  <c r="F8" i="6"/>
  <c r="S8" i="6"/>
  <c r="AI8" i="7" s="1"/>
  <c r="G8" i="6"/>
  <c r="I8" i="6"/>
  <c r="V8" i="7" s="1"/>
  <c r="P8" i="6"/>
  <c r="Z8" i="7" s="1"/>
  <c r="K8" i="6"/>
  <c r="AB8" i="7" s="1"/>
  <c r="O8" i="6"/>
  <c r="W8" i="7" s="1"/>
  <c r="H20" i="6"/>
  <c r="AH11" i="10" s="1"/>
  <c r="D20" i="6"/>
  <c r="D18" i="6"/>
  <c r="H15" i="6"/>
  <c r="S11" i="10" s="1"/>
  <c r="H19" i="6"/>
  <c r="AE11" i="10" s="1"/>
  <c r="D14" i="6"/>
  <c r="H18" i="6"/>
  <c r="AB11" i="10" s="1"/>
  <c r="H17" i="6"/>
  <c r="Y11" i="10" s="1"/>
  <c r="F20" i="6"/>
  <c r="AG11" i="10" s="1"/>
  <c r="D19" i="6"/>
  <c r="D17" i="6"/>
  <c r="D16" i="6"/>
  <c r="D15" i="6"/>
  <c r="F13" i="6"/>
  <c r="F19" i="6"/>
  <c r="AD11" i="10" s="1"/>
  <c r="F15" i="6"/>
  <c r="R11" i="10" s="1"/>
  <c r="F18" i="6"/>
  <c r="AA11" i="10" s="1"/>
  <c r="AC11" i="10" s="1"/>
  <c r="H16" i="6"/>
  <c r="V11" i="10" s="1"/>
  <c r="F16" i="6"/>
  <c r="U11" i="10" s="1"/>
  <c r="H14" i="6"/>
  <c r="P11" i="10" s="1"/>
  <c r="H13" i="6"/>
  <c r="F14" i="6"/>
  <c r="O11" i="10" s="1"/>
  <c r="F17" i="6"/>
  <c r="X11" i="10" s="1"/>
  <c r="D13" i="6"/>
  <c r="F23" i="5"/>
  <c r="F51" i="5"/>
  <c r="F17" i="5"/>
  <c r="F19" i="5"/>
  <c r="F55" i="5"/>
  <c r="AP11" i="10"/>
  <c r="AR6" i="10"/>
  <c r="AO9" i="10"/>
  <c r="AB15" i="6"/>
  <c r="AB16" i="6" s="1"/>
  <c r="K9" i="10" s="1"/>
  <c r="F4" i="5"/>
  <c r="F15" i="9"/>
  <c r="F9" i="9"/>
  <c r="F12" i="9"/>
  <c r="F8" i="9"/>
  <c r="F14" i="9"/>
  <c r="F10" i="9"/>
  <c r="F16" i="9"/>
  <c r="F13" i="9"/>
  <c r="F7" i="9"/>
  <c r="D7" i="9" s="1"/>
  <c r="F11" i="9"/>
  <c r="F24" i="5"/>
  <c r="AR7" i="10"/>
  <c r="F5" i="5"/>
  <c r="D10" i="9" l="1"/>
  <c r="AD8" i="7"/>
  <c r="T11" i="10"/>
  <c r="Z11" i="10"/>
  <c r="AF11" i="10"/>
  <c r="X8" i="7"/>
  <c r="AG8" i="7"/>
  <c r="Q11" i="10"/>
  <c r="E10" i="9"/>
  <c r="AI11" i="10"/>
  <c r="AR11" i="10"/>
  <c r="S15" i="6"/>
  <c r="AU11" i="10" s="1"/>
  <c r="D16" i="9"/>
  <c r="E16" i="9" s="1"/>
  <c r="G9" i="10"/>
  <c r="AB48" i="6"/>
  <c r="J9" i="10" s="1"/>
  <c r="G6" i="10"/>
  <c r="Y48" i="6"/>
  <c r="J6" i="10" s="1"/>
  <c r="F8" i="10"/>
  <c r="AA32" i="6"/>
  <c r="I8" i="10" s="1"/>
  <c r="F9" i="10"/>
  <c r="AB32" i="6"/>
  <c r="I9" i="10" s="1"/>
  <c r="Z32" i="6"/>
  <c r="I7" i="10" s="1"/>
  <c r="F7" i="10"/>
  <c r="S8" i="7"/>
  <c r="I11" i="10"/>
  <c r="H7" i="8"/>
  <c r="L11" i="10"/>
  <c r="T15" i="6"/>
  <c r="AM11" i="10"/>
  <c r="AA8" i="7"/>
  <c r="Z48" i="6"/>
  <c r="J7" i="10" s="1"/>
  <c r="G7" i="10"/>
  <c r="F10" i="10"/>
  <c r="AC32" i="6"/>
  <c r="I10" i="10" s="1"/>
  <c r="D11" i="9"/>
  <c r="E11" i="9" s="1"/>
  <c r="E7" i="9"/>
  <c r="D8" i="9"/>
  <c r="E8" i="9" s="1"/>
  <c r="AN11" i="10"/>
  <c r="M11" i="10"/>
  <c r="U15" i="6"/>
  <c r="G15" i="9"/>
  <c r="G9" i="9"/>
  <c r="G12" i="9"/>
  <c r="G8" i="9"/>
  <c r="G14" i="9"/>
  <c r="G10" i="9"/>
  <c r="G16" i="9"/>
  <c r="G13" i="9"/>
  <c r="G7" i="9"/>
  <c r="G11" i="9"/>
  <c r="AA48" i="6"/>
  <c r="J8" i="10" s="1"/>
  <c r="G8" i="10"/>
  <c r="H11" i="10"/>
  <c r="G10" i="10"/>
  <c r="AC48" i="6"/>
  <c r="J10" i="10" s="1"/>
  <c r="D12" i="9"/>
  <c r="E12" i="9" s="1"/>
  <c r="T8" i="7"/>
  <c r="J11" i="10"/>
  <c r="J7" i="8"/>
  <c r="L8" i="7"/>
  <c r="F6" i="10"/>
  <c r="Y32" i="6"/>
  <c r="I6" i="10" s="1"/>
  <c r="D14" i="9"/>
  <c r="E14" i="9" s="1"/>
  <c r="D13" i="9"/>
  <c r="E13" i="9" s="1"/>
  <c r="D9" i="9"/>
  <c r="E9" i="9" s="1"/>
  <c r="D15" i="9"/>
  <c r="E15" i="9" s="1"/>
  <c r="W11" i="10"/>
  <c r="AJ8" i="7"/>
  <c r="AM8" i="7" l="1"/>
  <c r="AO11" i="10"/>
  <c r="H6" i="10"/>
  <c r="H9" i="10"/>
  <c r="N11" i="10"/>
  <c r="AS11" i="10"/>
  <c r="AK8" i="7"/>
  <c r="H8" i="10"/>
  <c r="H10" i="10"/>
  <c r="AT11" i="10"/>
  <c r="AL8" i="7"/>
  <c r="H7" i="10"/>
</calcChain>
</file>

<file path=xl/sharedStrings.xml><?xml version="1.0" encoding="utf-8"?>
<sst xmlns="http://schemas.openxmlformats.org/spreadsheetml/2006/main" count="1138" uniqueCount="223">
  <si>
    <t>Disclaimer: We are not responsible for any inadvertent error that may have crept in the Analysis being done on this workbook. The analysis on this workbook is for immediate information to the indivisual.</t>
  </si>
  <si>
    <t>CBSE X CLASS RESULT ANALYSIS WORKBOOK</t>
  </si>
  <si>
    <t>Please read these Instructions carefully !</t>
  </si>
  <si>
    <t>Fill Vidyalaya Information first then goto Next Step</t>
  </si>
  <si>
    <t>If result text file is not available , please manually fill the entry sheet (GENDER ,ROLL NO , NAME, CODE, MARKS, GRADE) of all students.
DO NOT FILL THE DATA OF STUDENTS WITH LATE RESULT.</t>
  </si>
  <si>
    <r>
      <t xml:space="preserve">STEP 1: OPEN CBSE RESULT TEXT FILE AND COPY ALL DATA FROM THIS FILE.
STEP 2: PASTE  DATA INTO </t>
    </r>
    <r>
      <rPr>
        <sz val="12"/>
        <color rgb="FFFF0000"/>
        <rFont val="Century Schoolbook"/>
        <family val="1"/>
        <charset val="1"/>
      </rPr>
      <t>PASTE DATA</t>
    </r>
    <r>
      <rPr>
        <sz val="12"/>
        <color rgb="FF000000"/>
        <rFont val="Century Schoolbook"/>
        <family val="1"/>
        <charset val="1"/>
      </rPr>
      <t xml:space="preserve"> SHEET AND  GOTO </t>
    </r>
    <r>
      <rPr>
        <b/>
        <sz val="12"/>
        <color rgb="FF000000"/>
        <rFont val="Century Schoolbook"/>
        <family val="1"/>
        <charset val="1"/>
      </rPr>
      <t>DATA</t>
    </r>
    <r>
      <rPr>
        <sz val="12"/>
        <color rgb="FF000000"/>
        <rFont val="Century Schoolbook"/>
        <family val="1"/>
        <charset val="1"/>
      </rPr>
      <t xml:space="preserve"> TAB.
STEP 3: CLICK ON THE "TEXT TO COLUMNS" OPTION UNDER DATA TAB AND FOLLOW ALL INSTRUCTIONS.
STEP 4: TO AUTOFIT COLUMN  WIDTH PRESS Ctrl+A(a) THEN PRESS Alt+H(h) THEN PRESS O(o) THEN PRESS I(i).
STEP 5: REMOVE UNWANTED ROWS AND COLUMNS FROM THE SHEET.
STEP 6: COPY DATA ONLY UNDER ROLL NO, NAME and SUB CODE - MARK- GRADE COLUMNS from PASTE DATA SHEET (  for 5 subjects 17 columns (A-Q) and for 6 subjects 20 columns(A -T) needs to be copy ) AND PASTE THE DATA IN ENTRY SHEET. THEN MANNUALY FILL GENDER(M/F) COLUMN. 
STEP 7: IF A STUDENT HAS [E] GRADE IN ANY SUBJECT , PLEASE MAKE SURE THAT IN THE MARK COLUMN OF THE CORRESPONDING SUBJECT [FT] OR [F] IS WRITTEN ALONG WITH MARKS  e.g 36FT OR 36F.
</t>
    </r>
    <r>
      <rPr>
        <b/>
        <sz val="12"/>
        <color rgb="FF0000CC"/>
        <rFont val="Century Schoolbook"/>
        <family val="1"/>
        <charset val="1"/>
      </rPr>
      <t xml:space="preserve">STEP 8: DONE !
</t>
    </r>
    <r>
      <rPr>
        <sz val="12"/>
        <color rgb="FF000000"/>
        <rFont val="Century Schoolbook"/>
        <family val="1"/>
        <charset val="1"/>
      </rPr>
      <t xml:space="preserve">
</t>
    </r>
    <r>
      <rPr>
        <b/>
        <sz val="12"/>
        <color rgb="FF000000"/>
        <rFont val="Century Schoolbook"/>
        <family val="1"/>
        <charset val="1"/>
      </rPr>
      <t>MANY SHEETS OF THIS WORKBOOK ARE PASSWORD PROTECTED . IF YOU WANT TO MODIFIY ANY SHEET OR COLUMN PLEASE USE 'ayan' AS A PASSWORD</t>
    </r>
    <r>
      <rPr>
        <sz val="12"/>
        <color rgb="FF000000"/>
        <rFont val="Century Schoolbook"/>
        <family val="1"/>
        <charset val="1"/>
      </rPr>
      <t xml:space="preserve"> .
</t>
    </r>
    <r>
      <rPr>
        <sz val="12"/>
        <color rgb="FFFF0000"/>
        <rFont val="Century Schoolbook"/>
        <family val="1"/>
        <charset val="1"/>
      </rPr>
      <t>Please review the ENTRY SHEET very carefully for error free analysis.</t>
    </r>
  </si>
  <si>
    <t>How to Insert Absentee students data in ENTRY sheet.
Case 1: Student absent in ALL subjects -
DELETE GENDER(M/F) AND CODE  OF ALL SUBJECTS.
Case 2: Student absent in ONE/TWO/THREE /FOUR subject(s) -
DELETE CODE of relevent subject(s) and FILL  "F" in MARK(M) column and left GRADE(G) column EMPTY .</t>
  </si>
  <si>
    <t>:</t>
  </si>
  <si>
    <t>This workbook is for 300 records .Some performas are blank ,plese  fill these  performas as per your requirement.</t>
  </si>
  <si>
    <t>Legends</t>
  </si>
  <si>
    <t>Subjects Covered</t>
  </si>
  <si>
    <t>For any query or feedback please contact:</t>
  </si>
  <si>
    <t>S</t>
  </si>
  <si>
    <t>SCIENCE</t>
  </si>
  <si>
    <t>English</t>
  </si>
  <si>
    <t>M</t>
  </si>
  <si>
    <t>MALE</t>
  </si>
  <si>
    <t>Hindi</t>
  </si>
  <si>
    <t>SANJEEV SHARMA</t>
  </si>
  <si>
    <t>F</t>
  </si>
  <si>
    <t>FEMALE</t>
  </si>
  <si>
    <t>Maths</t>
  </si>
  <si>
    <t>PGT CS KV PALAMPUR</t>
  </si>
  <si>
    <t>C</t>
  </si>
  <si>
    <t>COMPARTMENT</t>
  </si>
  <si>
    <t>Science</t>
  </si>
  <si>
    <t>HIMACHAL PRADESH</t>
  </si>
  <si>
    <t>FAIL</t>
  </si>
  <si>
    <t>Social Science</t>
  </si>
  <si>
    <t>sanjivksharma@yahoo.com</t>
  </si>
  <si>
    <t>Please fill this information</t>
  </si>
  <si>
    <t>Vidyalaya Name</t>
  </si>
  <si>
    <t>Sponsoring Authority</t>
  </si>
  <si>
    <t>State</t>
  </si>
  <si>
    <t>Principal Name</t>
  </si>
  <si>
    <t>Region Name</t>
  </si>
  <si>
    <t>B2</t>
  </si>
  <si>
    <t>B1</t>
  </si>
  <si>
    <t>A1</t>
  </si>
  <si>
    <t>A2</t>
  </si>
  <si>
    <t>C2</t>
  </si>
  <si>
    <t>C1</t>
  </si>
  <si>
    <t>D1</t>
  </si>
  <si>
    <t>D2</t>
  </si>
  <si>
    <t>Sr No</t>
  </si>
  <si>
    <t>Stream</t>
  </si>
  <si>
    <t>Roll.No.</t>
  </si>
  <si>
    <t>Candidate Name</t>
  </si>
  <si>
    <t>Gender</t>
  </si>
  <si>
    <t>Sub1</t>
  </si>
  <si>
    <t>Sub2</t>
  </si>
  <si>
    <t>Sub3</t>
  </si>
  <si>
    <t>Sub4</t>
  </si>
  <si>
    <t>Sub5</t>
  </si>
  <si>
    <t>Sub6</t>
  </si>
  <si>
    <t>SORTED LIST OF MARKS</t>
  </si>
  <si>
    <t>Total</t>
  </si>
  <si>
    <t>Per</t>
  </si>
  <si>
    <t>CODE</t>
  </si>
  <si>
    <t>G</t>
  </si>
  <si>
    <t>LIST OF STUDENTS</t>
  </si>
  <si>
    <t>SR NO</t>
  </si>
  <si>
    <t>ROLLNO</t>
  </si>
  <si>
    <t>STREAM</t>
  </si>
  <si>
    <t>NAME</t>
  </si>
  <si>
    <t>important</t>
  </si>
  <si>
    <t>TOTAL</t>
  </si>
  <si>
    <t>PER%</t>
  </si>
  <si>
    <t>SUMMARY</t>
  </si>
  <si>
    <t>SUBJECT WISE GRADE</t>
  </si>
  <si>
    <t>GRADE</t>
  </si>
  <si>
    <t>SUBJECT CODE</t>
  </si>
  <si>
    <t>OVERALL</t>
  </si>
  <si>
    <t>BOYS</t>
  </si>
  <si>
    <t>GIRLS</t>
  </si>
  <si>
    <t>33-44.9</t>
  </si>
  <si>
    <t>45-59.9</t>
  </si>
  <si>
    <t>60-74.9</t>
  </si>
  <si>
    <t>75-89.9</t>
  </si>
  <si>
    <t>&gt;=90</t>
  </si>
  <si>
    <t>S.SC.</t>
  </si>
  <si>
    <t>T GR</t>
  </si>
  <si>
    <t>T GR (B)</t>
  </si>
  <si>
    <t>T GR (G)</t>
  </si>
  <si>
    <t>RESULT - OVERALL</t>
  </si>
  <si>
    <t>APP</t>
  </si>
  <si>
    <t>SUB WISE APP</t>
  </si>
  <si>
    <t>PASSED</t>
  </si>
  <si>
    <t>COM</t>
  </si>
  <si>
    <t>PER</t>
  </si>
  <si>
    <t>E</t>
  </si>
  <si>
    <t>SCHOOL PI</t>
  </si>
  <si>
    <t>T</t>
  </si>
  <si>
    <t>B</t>
  </si>
  <si>
    <t>RESULT - GIRLS</t>
  </si>
  <si>
    <t>T PASS</t>
  </si>
  <si>
    <t>%</t>
  </si>
  <si>
    <t>PI</t>
  </si>
  <si>
    <t>SUB WISE APP-G</t>
  </si>
  <si>
    <t>RESULT - BOYS</t>
  </si>
  <si>
    <t>SUBJECT WISE GRADE - BOYS</t>
  </si>
  <si>
    <t>SUB WISE APP-B</t>
  </si>
  <si>
    <t>SUBJECT WISE GRADE - GIRLS</t>
  </si>
  <si>
    <t>PROFORMA : 10 A</t>
  </si>
  <si>
    <t>X - OVERALL PERCENTAGE WISE</t>
  </si>
  <si>
    <t>Sl. No.</t>
  </si>
  <si>
    <t>Sponsoring Agency</t>
  </si>
  <si>
    <t>Name of KV</t>
  </si>
  <si>
    <t>Name of  Principal</t>
  </si>
  <si>
    <t>Total App.</t>
  </si>
  <si>
    <t>Total Passed</t>
  </si>
  <si>
    <t>No. of Students failed</t>
  </si>
  <si>
    <t>No. of Students with supplementry</t>
  </si>
  <si>
    <t>Overall Pass % age</t>
  </si>
  <si>
    <t>No. of Passed students securing %age between (out of 500)</t>
  </si>
  <si>
    <t>P.I.</t>
  </si>
  <si>
    <t>33% to 44.9%</t>
  </si>
  <si>
    <t>45% to 59.9%</t>
  </si>
  <si>
    <t>60% to 74.9%</t>
  </si>
  <si>
    <t>75% to 89.9%</t>
  </si>
  <si>
    <t>90% &amp; above</t>
  </si>
  <si>
    <t>Signature &amp; Seal of the Principal</t>
  </si>
  <si>
    <t>PROFORMA : 10 B</t>
  </si>
  <si>
    <t>X - OVERALL</t>
  </si>
  <si>
    <t>S.NO.</t>
  </si>
  <si>
    <t>KV</t>
  </si>
  <si>
    <t>APPEARED</t>
  </si>
  <si>
    <t>Boys</t>
  </si>
  <si>
    <t>Girls</t>
  </si>
  <si>
    <t>TOTAL</t>
  </si>
  <si>
    <t>Percentage</t>
  </si>
  <si>
    <t>Signature &amp; Seal of the Principal</t>
  </si>
  <si>
    <t>LIST OF TOPPERS</t>
  </si>
  <si>
    <t>CLASS X</t>
  </si>
  <si>
    <t>PROFORMA : 10 C</t>
  </si>
  <si>
    <t>Position</t>
  </si>
  <si>
    <t>Name of student</t>
  </si>
  <si>
    <t>Marks obtained</t>
  </si>
  <si>
    <t>Percentage of Marks</t>
  </si>
  <si>
    <t>SUBJECT WISE ANALYSIS</t>
  </si>
  <si>
    <t>PROFORMA : 10 D</t>
  </si>
  <si>
    <t>Sl. No</t>
  </si>
  <si>
    <t>Subject</t>
  </si>
  <si>
    <t>Total Passed</t>
  </si>
  <si>
    <t>Pass Percentage</t>
  </si>
  <si>
    <t>No of students in each grade</t>
  </si>
  <si>
    <t>Total Grades</t>
  </si>
  <si>
    <t>N X W</t>
  </si>
  <si>
    <t>P.I.</t>
  </si>
  <si>
    <t>All students scored 60% aggregate &amp; above</t>
  </si>
  <si>
    <t>PROFORMA : 10 E</t>
  </si>
  <si>
    <t>NA</t>
  </si>
  <si>
    <t>PASS PERCENTAGE  100</t>
  </si>
  <si>
    <t>PROFORMA : 10 F</t>
  </si>
  <si>
    <t> Sl.No.</t>
  </si>
  <si>
    <t>PASS PERCENTAGE 100 FOR 5 CONSECUTIVE YEARS</t>
  </si>
  <si>
    <t>PROFORMA : 10 G</t>
  </si>
  <si>
    <t>Sl.NO.</t>
  </si>
  <si>
    <t>Name of the KV</t>
  </si>
  <si>
    <r>
      <t>PASS PERCENTAGE 100 IN CLASS 10</t>
    </r>
    <r>
      <rPr>
        <b/>
        <vertAlign val="superscript"/>
        <sz val="14"/>
        <color rgb="FF000000"/>
        <rFont val="Times New Roman"/>
        <family val="1"/>
        <charset val="1"/>
      </rPr>
      <t>th</t>
    </r>
    <r>
      <rPr>
        <b/>
        <sz val="14"/>
        <color rgb="FF000000"/>
        <rFont val="Times New Roman"/>
        <family val="1"/>
        <charset val="1"/>
      </rPr>
      <t xml:space="preserve">  &amp; 12</t>
    </r>
    <r>
      <rPr>
        <b/>
        <vertAlign val="superscript"/>
        <sz val="14"/>
        <color rgb="FF000000"/>
        <rFont val="Times New Roman"/>
        <family val="1"/>
        <charset val="1"/>
      </rPr>
      <t>th</t>
    </r>
    <r>
      <rPr>
        <b/>
        <sz val="14"/>
        <color rgb="FF000000"/>
        <rFont val="Times New Roman"/>
        <family val="1"/>
        <charset val="1"/>
      </rPr>
      <t xml:space="preserve"> BOTH </t>
    </r>
  </si>
  <si>
    <t>PROFORMA : 10 H</t>
  </si>
  <si>
    <t>Sl.No.</t>
  </si>
  <si>
    <t>NAME OF KV</t>
  </si>
  <si>
    <t>STATE</t>
  </si>
  <si>
    <t>PALAMPUR</t>
  </si>
  <si>
    <t xml:space="preserve">ABHINANDAN </t>
  </si>
  <si>
    <t>ADITYA RANA</t>
  </si>
  <si>
    <t xml:space="preserve">ANCHAL </t>
  </si>
  <si>
    <t>ASHIMA BHARDWAJ</t>
  </si>
  <si>
    <t xml:space="preserve">KANIKA </t>
  </si>
  <si>
    <t xml:space="preserve">KHUSHI </t>
  </si>
  <si>
    <t xml:space="preserve">MANDEEP </t>
  </si>
  <si>
    <t>NIKITA KAPOOR</t>
  </si>
  <si>
    <t xml:space="preserve">PRIYA </t>
  </si>
  <si>
    <t>SOURAV KUMAR</t>
  </si>
  <si>
    <t xml:space="preserve">SEJAL </t>
  </si>
  <si>
    <t xml:space="preserve">SHAKSSHI </t>
  </si>
  <si>
    <t xml:space="preserve">VIKAS </t>
  </si>
  <si>
    <t>DIVYANSHI UPADHYAI</t>
  </si>
  <si>
    <t>SHIVANSH PATHANIA</t>
  </si>
  <si>
    <t>PUJA SINGH</t>
  </si>
  <si>
    <t xml:space="preserve">SHAYNA </t>
  </si>
  <si>
    <t>VAISHNOBI DAS</t>
  </si>
  <si>
    <t>BHAWNA KUMARI</t>
  </si>
  <si>
    <t>SATYAM SINGH</t>
  </si>
  <si>
    <t>PANKAJ PAUL</t>
  </si>
  <si>
    <t xml:space="preserve">VANSHIKA </t>
  </si>
  <si>
    <t xml:space="preserve">ANKITA </t>
  </si>
  <si>
    <t xml:space="preserve">ANKIT </t>
  </si>
  <si>
    <t xml:space="preserve">ABHISHEK </t>
  </si>
  <si>
    <t>AAVESH KUMAR</t>
  </si>
  <si>
    <t>ABHIMANYU KAUSHAL</t>
  </si>
  <si>
    <t xml:space="preserve">ANMOL </t>
  </si>
  <si>
    <t>ASHUTOSH RANA</t>
  </si>
  <si>
    <t xml:space="preserve">DIGVIJAY </t>
  </si>
  <si>
    <t xml:space="preserve">HARSH </t>
  </si>
  <si>
    <t xml:space="preserve">KAVYA </t>
  </si>
  <si>
    <t>KAMAKSHI SHARMA</t>
  </si>
  <si>
    <t>MUKUL DHIMAN</t>
  </si>
  <si>
    <t>NITIN KAPOOR</t>
  </si>
  <si>
    <t>NEHA YADAV</t>
  </si>
  <si>
    <t>PAYAL SHARMA</t>
  </si>
  <si>
    <t>SHAGUN KUMARI</t>
  </si>
  <si>
    <t>SUGAM NIKE</t>
  </si>
  <si>
    <t>SAMIKSHA RANA</t>
  </si>
  <si>
    <t>SHIKHA BHURIA</t>
  </si>
  <si>
    <t>SHIVAM CHAMBAIL</t>
  </si>
  <si>
    <t>VANSHAJ SHARMA</t>
  </si>
  <si>
    <t>ANKIT KUMAR</t>
  </si>
  <si>
    <t>MUSKAN RANA</t>
  </si>
  <si>
    <t>MEHAK CHOUDHARY</t>
  </si>
  <si>
    <t>SUNYANA THAKUR</t>
  </si>
  <si>
    <t>FAZAL S</t>
  </si>
  <si>
    <t>KUMARI SWEJAL</t>
  </si>
  <si>
    <t>IKSHUMAN GHALE</t>
  </si>
  <si>
    <t xml:space="preserve">MEHAK </t>
  </si>
  <si>
    <t xml:space="preserve">SACHIN </t>
  </si>
  <si>
    <t>X CLASS CBSE RESULT ANALYSIS SHEET  - OVERALL</t>
  </si>
  <si>
    <t>ASHWANI CHAND KATOCH</t>
  </si>
  <si>
    <t>KENDRIYA VIDYALAYA PALAMPUR</t>
  </si>
  <si>
    <t>DEFENCE</t>
  </si>
  <si>
    <t>LALIT KUMAR</t>
  </si>
  <si>
    <t>GURUGRAM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</si>
</sst>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6" x14ac:knownFonts="1">
    <font>
      <sz val="11"/>
      <color rgb="FF000000"/>
      <name val="Calibri"/>
      <family val="2"/>
      <charset val="1"/>
    </font>
    <font>
      <sz val="10"/>
      <name val="Arial"/>
      <family val="2"/>
      <charset val="1"/>
    </font>
    <font>
      <sz val="12"/>
      <color rgb="FF000000"/>
      <name val="Calibri"/>
      <family val="2"/>
      <charset val="1"/>
    </font>
    <font>
      <b/>
      <sz val="10"/>
      <color rgb="FF000000"/>
      <name val="Arial"/>
      <family val="2"/>
      <charset val="1"/>
    </font>
    <font>
      <b/>
      <sz val="12"/>
      <color rgb="FF000099"/>
      <name val="Century Schoolbook"/>
      <family val="1"/>
      <charset val="1"/>
    </font>
    <font>
      <sz val="12"/>
      <color rgb="FF000000"/>
      <name val="Century Schoolbook"/>
      <family val="1"/>
      <charset val="1"/>
    </font>
    <font>
      <b/>
      <sz val="12"/>
      <color rgb="FFFFFF66"/>
      <name val="Century Schoolbook"/>
      <family val="1"/>
      <charset val="1"/>
    </font>
    <font>
      <sz val="12"/>
      <color rgb="FF000099"/>
      <name val="Century Schoolbook"/>
      <family val="1"/>
      <charset val="1"/>
    </font>
    <font>
      <sz val="12"/>
      <color rgb="FF0000CC"/>
      <name val="Century Schoolbook"/>
      <family val="1"/>
      <charset val="1"/>
    </font>
    <font>
      <sz val="12"/>
      <color rgb="FFFF0000"/>
      <name val="Century Schoolbook"/>
      <family val="1"/>
      <charset val="1"/>
    </font>
    <font>
      <b/>
      <sz val="12"/>
      <color rgb="FF000000"/>
      <name val="Century Schoolbook"/>
      <family val="1"/>
      <charset val="1"/>
    </font>
    <font>
      <b/>
      <sz val="12"/>
      <color rgb="FF0000CC"/>
      <name val="Century Schoolbook"/>
      <family val="1"/>
      <charset val="1"/>
    </font>
    <font>
      <sz val="12"/>
      <color rgb="FFFFFF00"/>
      <name val="Century Schoolbook"/>
      <family val="1"/>
      <charset val="1"/>
    </font>
    <font>
      <sz val="12"/>
      <color rgb="FFFFFFFF"/>
      <name val="Century Schoolbook"/>
      <family val="1"/>
      <charset val="1"/>
    </font>
    <font>
      <u/>
      <sz val="12"/>
      <color rgb="FFFFFF00"/>
      <name val="Century Schoolbook"/>
      <family val="1"/>
      <charset val="1"/>
    </font>
    <font>
      <u/>
      <sz val="11"/>
      <color rgb="FF0000FF"/>
      <name val="Calibri"/>
      <family val="2"/>
      <charset val="1"/>
    </font>
    <font>
      <b/>
      <sz val="16"/>
      <color rgb="FF000000"/>
      <name val="Bookman Old Style"/>
      <family val="1"/>
      <charset val="1"/>
    </font>
    <font>
      <sz val="16"/>
      <color rgb="FF000000"/>
      <name val="Bookman Old Style"/>
      <family val="1"/>
      <charset val="1"/>
    </font>
    <font>
      <sz val="14"/>
      <color rgb="FF000000"/>
      <name val="Bookman Old Style"/>
      <family val="1"/>
      <charset val="1"/>
    </font>
    <font>
      <sz val="9"/>
      <color rgb="FF000000"/>
      <name val="Century Schoolbook"/>
      <family val="1"/>
      <charset val="1"/>
    </font>
    <font>
      <b/>
      <sz val="9"/>
      <color rgb="FF000000"/>
      <name val="Century Schoolbook"/>
      <family val="1"/>
      <charset val="1"/>
    </font>
    <font>
      <b/>
      <sz val="9"/>
      <name val="Century Schoolbook"/>
      <family val="1"/>
      <charset val="1"/>
    </font>
    <font>
      <sz val="9"/>
      <name val="Century Schoolbook"/>
      <family val="1"/>
      <charset val="1"/>
    </font>
    <font>
      <b/>
      <sz val="11"/>
      <color rgb="FF000000"/>
      <name val="Calibri"/>
      <family val="2"/>
      <charset val="1"/>
    </font>
    <font>
      <b/>
      <sz val="14"/>
      <color rgb="FF000000"/>
      <name val="Century Schoolbook"/>
      <family val="1"/>
      <charset val="1"/>
    </font>
    <font>
      <b/>
      <sz val="11"/>
      <color rgb="FFC00000"/>
      <name val="Calibri"/>
      <family val="2"/>
      <charset val="1"/>
    </font>
    <font>
      <b/>
      <sz val="11"/>
      <color rgb="FFFFFF00"/>
      <name val="Calibri"/>
      <family val="2"/>
      <charset val="1"/>
    </font>
    <font>
      <b/>
      <sz val="11"/>
      <color rgb="FFFFFFFF"/>
      <name val="Calibri"/>
      <family val="2"/>
      <charset val="1"/>
    </font>
    <font>
      <sz val="11"/>
      <color rgb="FFFFFFFF"/>
      <name val="Calibri"/>
      <family val="2"/>
      <charset val="1"/>
    </font>
    <font>
      <sz val="11"/>
      <color rgb="FFFFFF00"/>
      <name val="Calibri"/>
      <family val="2"/>
      <charset val="1"/>
    </font>
    <font>
      <sz val="11"/>
      <color rgb="FFC00000"/>
      <name val="Calibri"/>
      <family val="2"/>
      <charset val="1"/>
    </font>
    <font>
      <b/>
      <sz val="14"/>
      <color rgb="FF000000"/>
      <name val="Times New Roman"/>
      <family val="1"/>
      <charset val="1"/>
    </font>
    <font>
      <b/>
      <sz val="9"/>
      <color rgb="FF000000"/>
      <name val="Times New Roman"/>
      <family val="1"/>
      <charset val="1"/>
    </font>
    <font>
      <b/>
      <sz val="11"/>
      <color rgb="FF000000"/>
      <name val="Times New Roman"/>
      <family val="1"/>
      <charset val="1"/>
    </font>
    <font>
      <b/>
      <sz val="12"/>
      <color rgb="FF000000"/>
      <name val="Times New Roman"/>
      <family val="1"/>
      <charset val="1"/>
    </font>
    <font>
      <sz val="14"/>
      <color rgb="FF000000"/>
      <name val="Times New Roman"/>
      <family val="1"/>
      <charset val="1"/>
    </font>
    <font>
      <sz val="11"/>
      <color rgb="FF000000"/>
      <name val="Times New Roman"/>
      <family val="1"/>
      <charset val="1"/>
    </font>
    <font>
      <sz val="11"/>
      <color rgb="FF333333"/>
      <name val="Arial"/>
      <family val="2"/>
      <charset val="1"/>
    </font>
    <font>
      <b/>
      <sz val="10"/>
      <color rgb="FF000000"/>
      <name val="Times New Roman"/>
      <family val="1"/>
      <charset val="1"/>
    </font>
    <font>
      <sz val="10"/>
      <color rgb="FF000000"/>
      <name val="Times New Roman"/>
      <family val="1"/>
      <charset val="1"/>
    </font>
    <font>
      <sz val="10"/>
      <color rgb="FF000000"/>
      <name val="Calibri"/>
      <family val="2"/>
      <charset val="1"/>
    </font>
    <font>
      <b/>
      <sz val="10"/>
      <color rgb="FF000000"/>
      <name val="Calibri"/>
      <family val="2"/>
      <charset val="1"/>
    </font>
    <font>
      <sz val="12"/>
      <color rgb="FF000000"/>
      <name val="Times New Roman"/>
      <family val="1"/>
      <charset val="1"/>
    </font>
    <font>
      <sz val="14"/>
      <color rgb="FF000000"/>
      <name val="Calibri"/>
      <family val="2"/>
      <charset val="1"/>
    </font>
    <font>
      <b/>
      <vertAlign val="superscript"/>
      <sz val="14"/>
      <color rgb="FF000000"/>
      <name val="Times New Roman"/>
      <family val="1"/>
      <charset val="1"/>
    </font>
    <font>
      <sz val="11"/>
      <color rgb="FF000000"/>
      <name val="Calibri"/>
      <family val="2"/>
      <charset val="1"/>
    </font>
  </fonts>
  <fills count="25">
    <fill>
      <patternFill patternType="none"/>
    </fill>
    <fill>
      <patternFill patternType="gray125"/>
    </fill>
    <fill>
      <patternFill patternType="solid">
        <fgColor rgb="FFCCFF33"/>
        <bgColor rgb="FFFFFF00"/>
      </patternFill>
    </fill>
    <fill>
      <patternFill patternType="solid">
        <fgColor rgb="FF95B3D7"/>
        <bgColor rgb="FFBFBFBF"/>
      </patternFill>
    </fill>
    <fill>
      <patternFill patternType="solid">
        <fgColor rgb="FF800000"/>
        <bgColor rgb="FF9C0006"/>
      </patternFill>
    </fill>
    <fill>
      <patternFill patternType="solid">
        <fgColor rgb="FFFFFF00"/>
        <bgColor rgb="FFCCFF33"/>
      </patternFill>
    </fill>
    <fill>
      <patternFill patternType="solid">
        <fgColor rgb="FFFFC000"/>
        <bgColor rgb="FFFFFF00"/>
      </patternFill>
    </fill>
    <fill>
      <patternFill patternType="solid">
        <fgColor rgb="FFFFFF99"/>
        <bgColor rgb="FFFFEB9C"/>
      </patternFill>
    </fill>
    <fill>
      <patternFill patternType="solid">
        <fgColor rgb="FF00FF00"/>
        <bgColor rgb="FF00B050"/>
      </patternFill>
    </fill>
    <fill>
      <patternFill patternType="solid">
        <fgColor rgb="FF003300"/>
        <bgColor rgb="FF0D0D0D"/>
      </patternFill>
    </fill>
    <fill>
      <patternFill patternType="solid">
        <fgColor rgb="FF993300"/>
        <bgColor rgb="FF953735"/>
      </patternFill>
    </fill>
    <fill>
      <patternFill patternType="solid">
        <fgColor rgb="FFEBF1DE"/>
        <bgColor rgb="FFF2DCDB"/>
      </patternFill>
    </fill>
    <fill>
      <patternFill patternType="solid">
        <fgColor rgb="FFCCFFCC"/>
        <bgColor rgb="FFC6EFCE"/>
      </patternFill>
    </fill>
    <fill>
      <patternFill patternType="solid">
        <fgColor rgb="FFFFFF66"/>
        <bgColor rgb="FFFFFF99"/>
      </patternFill>
    </fill>
    <fill>
      <patternFill patternType="solid">
        <fgColor rgb="FFD99694"/>
        <bgColor rgb="FFC4BD97"/>
      </patternFill>
    </fill>
    <fill>
      <patternFill patternType="solid">
        <fgColor rgb="FF558ED5"/>
        <bgColor rgb="FF7F7F7F"/>
      </patternFill>
    </fill>
    <fill>
      <patternFill patternType="solid">
        <fgColor rgb="FFD9D9D9"/>
        <bgColor rgb="FFD7E4BD"/>
      </patternFill>
    </fill>
    <fill>
      <patternFill patternType="solid">
        <fgColor rgb="FFF2DCDB"/>
        <bgColor rgb="FFD9D9D9"/>
      </patternFill>
    </fill>
    <fill>
      <patternFill patternType="solid">
        <fgColor rgb="FF009900"/>
        <bgColor rgb="FF00B050"/>
      </patternFill>
    </fill>
    <fill>
      <patternFill patternType="solid">
        <fgColor rgb="FF000099"/>
        <bgColor rgb="FF000080"/>
      </patternFill>
    </fill>
    <fill>
      <patternFill patternType="solid">
        <fgColor rgb="FFC00000"/>
        <bgColor rgb="FF9C0006"/>
      </patternFill>
    </fill>
    <fill>
      <patternFill patternType="solid">
        <fgColor rgb="FFFF0000"/>
        <bgColor rgb="FFC00000"/>
      </patternFill>
    </fill>
    <fill>
      <patternFill patternType="solid">
        <fgColor rgb="FF1F497D"/>
        <bgColor rgb="FF333333"/>
      </patternFill>
    </fill>
    <fill>
      <patternFill patternType="solid">
        <fgColor rgb="FFD7E4BD"/>
        <bgColor rgb="FFD9D9D9"/>
      </patternFill>
    </fill>
    <fill>
      <patternFill patternType="solid">
        <fgColor rgb="FFC4BD97"/>
        <bgColor rgb="FFBFBFBF"/>
      </patternFill>
    </fill>
  </fills>
  <borders count="45">
    <border>
      <left/>
      <right/>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right style="thin">
        <color auto="1"/>
      </right>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bottom/>
      <diagonal/>
    </border>
    <border>
      <left/>
      <right style="thin">
        <color auto="1"/>
      </right>
      <top/>
      <bottom style="medium">
        <color auto="1"/>
      </bottom>
      <diagonal/>
    </border>
    <border>
      <left style="medium">
        <color auto="1"/>
      </left>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thin">
        <color auto="1"/>
      </left>
      <right style="medium">
        <color auto="1"/>
      </right>
      <top/>
      <bottom style="medium">
        <color auto="1"/>
      </bottom>
      <diagonal/>
    </border>
    <border>
      <left style="medium">
        <color auto="1"/>
      </left>
      <right/>
      <top style="thin">
        <color auto="1"/>
      </top>
      <bottom/>
      <diagonal/>
    </border>
    <border>
      <left style="medium">
        <color auto="1"/>
      </left>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right style="medium">
        <color auto="1"/>
      </right>
      <top style="medium">
        <color auto="1"/>
      </top>
      <bottom/>
      <diagonal/>
    </border>
  </borders>
  <cellStyleXfs count="4">
    <xf numFmtId="0" fontId="0" fillId="0" borderId="0"/>
    <xf numFmtId="9" fontId="45" fillId="0" borderId="0" applyBorder="0" applyProtection="0"/>
    <xf numFmtId="0" fontId="15" fillId="0" borderId="0" applyBorder="0" applyProtection="0"/>
    <xf numFmtId="0" fontId="1" fillId="0" borderId="0"/>
  </cellStyleXfs>
  <cellXfs count="299">
    <xf numFmtId="0" fontId="0" fillId="0" borderId="0" xfId="0"/>
    <xf numFmtId="0" fontId="2" fillId="0" borderId="0" xfId="0" applyFont="1"/>
    <xf numFmtId="0" fontId="5" fillId="0" borderId="0" xfId="0" applyFont="1" applyAlignment="1">
      <alignment vertical="center"/>
    </xf>
    <xf numFmtId="0" fontId="2" fillId="0" borderId="0" xfId="0" applyFont="1" applyAlignment="1">
      <alignment vertical="center"/>
    </xf>
    <xf numFmtId="0" fontId="5" fillId="0" borderId="0" xfId="0" applyFont="1" applyAlignment="1">
      <alignment vertical="center"/>
    </xf>
    <xf numFmtId="0" fontId="2" fillId="0" borderId="0" xfId="0" applyFont="1"/>
    <xf numFmtId="0" fontId="2" fillId="0" borderId="0" xfId="0" applyFont="1" applyAlignment="1"/>
    <xf numFmtId="0" fontId="13" fillId="10" borderId="4" xfId="0" applyFont="1" applyFill="1" applyBorder="1" applyAlignment="1">
      <alignment horizontal="center" vertical="center"/>
    </xf>
    <xf numFmtId="0" fontId="13" fillId="10" borderId="5" xfId="0" applyFont="1" applyFill="1" applyBorder="1" applyAlignment="1">
      <alignment vertical="center"/>
    </xf>
    <xf numFmtId="0" fontId="13" fillId="10" borderId="6" xfId="0" applyFont="1" applyFill="1" applyBorder="1" applyAlignment="1">
      <alignment horizontal="center" vertical="center"/>
    </xf>
    <xf numFmtId="0" fontId="13" fillId="10" borderId="7" xfId="0" applyFont="1" applyFill="1" applyBorder="1" applyAlignment="1">
      <alignment vertical="center"/>
    </xf>
    <xf numFmtId="0" fontId="12" fillId="10" borderId="0" xfId="0" applyFont="1" applyFill="1" applyAlignment="1">
      <alignment vertical="center"/>
    </xf>
    <xf numFmtId="0" fontId="13" fillId="10" borderId="8" xfId="0" applyFont="1" applyFill="1" applyBorder="1" applyAlignment="1">
      <alignment horizontal="center" vertical="center"/>
    </xf>
    <xf numFmtId="0" fontId="13" fillId="10" borderId="9" xfId="0" applyFont="1" applyFill="1" applyBorder="1" applyAlignment="1">
      <alignment vertical="center"/>
    </xf>
    <xf numFmtId="0" fontId="14" fillId="10" borderId="0" xfId="2" applyFont="1" applyFill="1" applyBorder="1" applyAlignment="1" applyProtection="1">
      <alignment vertical="center"/>
    </xf>
    <xf numFmtId="0" fontId="13" fillId="0" borderId="0" xfId="0" applyFont="1" applyBorder="1" applyAlignment="1">
      <alignment horizontal="center" vertical="center"/>
    </xf>
    <xf numFmtId="0" fontId="12" fillId="4" borderId="0" xfId="0" applyFont="1" applyFill="1" applyBorder="1" applyAlignment="1">
      <alignment vertical="center"/>
    </xf>
    <xf numFmtId="0" fontId="5" fillId="4" borderId="0" xfId="0" applyFont="1" applyFill="1" applyAlignment="1">
      <alignment vertical="center"/>
    </xf>
    <xf numFmtId="0" fontId="0" fillId="0" borderId="0" xfId="0" applyFont="1" applyProtection="1">
      <protection locked="0"/>
    </xf>
    <xf numFmtId="0" fontId="0" fillId="0" borderId="10" xfId="0" applyBorder="1" applyAlignment="1" applyProtection="1">
      <alignment horizontal="left"/>
      <protection locked="0"/>
    </xf>
    <xf numFmtId="0" fontId="19" fillId="0" borderId="0" xfId="0" applyFont="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20" fillId="0" borderId="10" xfId="0" applyFont="1" applyBorder="1" applyAlignment="1" applyProtection="1">
      <alignment horizontal="center" vertical="center" wrapText="1"/>
      <protection locked="0"/>
    </xf>
    <xf numFmtId="0" fontId="20" fillId="8" borderId="10" xfId="0" applyFont="1" applyFill="1" applyBorder="1" applyAlignment="1" applyProtection="1">
      <alignment horizontal="center" vertical="center"/>
    </xf>
    <xf numFmtId="0" fontId="20" fillId="6" borderId="10" xfId="0" applyFont="1" applyFill="1" applyBorder="1" applyAlignment="1" applyProtection="1">
      <alignment horizontal="center" vertical="center"/>
    </xf>
    <xf numFmtId="0" fontId="21" fillId="12" borderId="10" xfId="0" applyFont="1" applyFill="1" applyBorder="1" applyAlignment="1" applyProtection="1">
      <alignment horizontal="center" vertical="center"/>
    </xf>
    <xf numFmtId="0" fontId="20" fillId="2" borderId="10" xfId="0" applyFont="1" applyFill="1" applyBorder="1" applyAlignment="1" applyProtection="1">
      <alignment horizontal="center" vertical="center" wrapText="1"/>
    </xf>
    <xf numFmtId="0" fontId="20" fillId="12" borderId="10" xfId="0" applyFont="1" applyFill="1" applyBorder="1" applyAlignment="1" applyProtection="1">
      <alignment horizontal="center" vertical="center"/>
    </xf>
    <xf numFmtId="0" fontId="20" fillId="14" borderId="10" xfId="0" applyFont="1" applyFill="1" applyBorder="1" applyAlignment="1" applyProtection="1">
      <alignment horizontal="center" vertical="center" wrapText="1"/>
    </xf>
    <xf numFmtId="0" fontId="20" fillId="15" borderId="10" xfId="0" applyFont="1" applyFill="1" applyBorder="1" applyAlignment="1" applyProtection="1">
      <alignment horizontal="center" vertical="center" wrapText="1"/>
    </xf>
    <xf numFmtId="0" fontId="20" fillId="16" borderId="10" xfId="0" applyFont="1" applyFill="1" applyBorder="1" applyAlignment="1" applyProtection="1">
      <alignment horizontal="center" vertical="center" wrapText="1"/>
    </xf>
    <xf numFmtId="0" fontId="20" fillId="0" borderId="10" xfId="0" applyFont="1" applyBorder="1" applyAlignment="1" applyProtection="1">
      <alignment horizontal="center" vertical="center" wrapText="1"/>
      <protection locked="0"/>
    </xf>
    <xf numFmtId="0" fontId="20" fillId="8" borderId="10" xfId="0" applyFont="1" applyFill="1" applyBorder="1" applyAlignment="1" applyProtection="1">
      <alignment horizontal="center" vertical="center" wrapText="1"/>
    </xf>
    <xf numFmtId="0" fontId="20" fillId="6" borderId="10" xfId="0" applyFont="1" applyFill="1" applyBorder="1" applyAlignment="1" applyProtection="1">
      <alignment horizontal="center" vertical="center" wrapText="1"/>
    </xf>
    <xf numFmtId="0" fontId="21" fillId="12" borderId="10" xfId="0" applyFont="1" applyFill="1" applyBorder="1" applyAlignment="1" applyProtection="1">
      <alignment horizontal="center" vertical="center" wrapText="1"/>
    </xf>
    <xf numFmtId="0" fontId="19" fillId="0" borderId="10" xfId="0" applyFont="1" applyBorder="1" applyAlignment="1" applyProtection="1">
      <alignment horizontal="center" vertical="center"/>
      <protection locked="0"/>
    </xf>
    <xf numFmtId="0" fontId="0" fillId="0" borderId="10" xfId="0" applyFont="1" applyBorder="1" applyAlignment="1" applyProtection="1">
      <alignment horizontal="center"/>
    </xf>
    <xf numFmtId="0" fontId="0" fillId="0" borderId="0" xfId="0" applyAlignment="1" applyProtection="1">
      <alignment horizontal="left"/>
      <protection locked="0"/>
    </xf>
    <xf numFmtId="0" fontId="0" fillId="8" borderId="10" xfId="0" applyFont="1" applyFill="1" applyBorder="1" applyAlignment="1" applyProtection="1">
      <alignment horizontal="center"/>
    </xf>
    <xf numFmtId="0" fontId="19" fillId="6" borderId="10" xfId="0" applyFont="1" applyFill="1" applyBorder="1" applyAlignment="1" applyProtection="1">
      <alignment horizontal="center" vertical="center" wrapText="1"/>
    </xf>
    <xf numFmtId="0" fontId="19" fillId="12" borderId="10" xfId="0" applyFont="1" applyFill="1" applyBorder="1" applyAlignment="1" applyProtection="1">
      <alignment horizontal="center" vertical="center" wrapText="1"/>
    </xf>
    <xf numFmtId="0" fontId="22" fillId="13" borderId="10" xfId="0" applyFont="1" applyFill="1" applyBorder="1" applyAlignment="1" applyProtection="1">
      <alignment horizontal="center" vertical="center" wrapText="1"/>
    </xf>
    <xf numFmtId="0" fontId="19" fillId="0" borderId="10" xfId="0" applyFont="1" applyBorder="1" applyAlignment="1" applyProtection="1">
      <alignment horizontal="center" vertical="center"/>
    </xf>
    <xf numFmtId="164" fontId="19" fillId="0" borderId="10" xfId="0" applyNumberFormat="1" applyFont="1" applyBorder="1" applyAlignment="1" applyProtection="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0" fillId="0" borderId="15" xfId="0" applyBorder="1" applyAlignment="1">
      <alignment horizontal="center" vertical="center"/>
    </xf>
    <xf numFmtId="2" fontId="0" fillId="0" borderId="15" xfId="0" applyNumberForma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23" fillId="17" borderId="15" xfId="0" applyFont="1" applyFill="1" applyBorder="1" applyAlignment="1">
      <alignment horizontal="center" vertical="center"/>
    </xf>
    <xf numFmtId="1" fontId="23" fillId="17" borderId="15" xfId="0" applyNumberFormat="1" applyFont="1" applyFill="1" applyBorder="1" applyAlignment="1">
      <alignment horizontal="center" vertical="center"/>
    </xf>
    <xf numFmtId="0" fontId="0" fillId="0" borderId="0" xfId="0"/>
    <xf numFmtId="0" fontId="0" fillId="0" borderId="0" xfId="0" applyBorder="1" applyAlignment="1">
      <alignment vertical="center"/>
    </xf>
    <xf numFmtId="0" fontId="23" fillId="0" borderId="0" xfId="0" applyFont="1" applyBorder="1" applyAlignment="1">
      <alignment horizontal="center" vertical="center"/>
    </xf>
    <xf numFmtId="0" fontId="23" fillId="17" borderId="10" xfId="0" applyFont="1" applyFill="1" applyBorder="1" applyAlignment="1">
      <alignment horizontal="center" vertical="center"/>
    </xf>
    <xf numFmtId="1" fontId="0" fillId="17" borderId="10" xfId="0" applyNumberFormat="1" applyFill="1" applyBorder="1" applyAlignment="1">
      <alignment horizontal="center" vertical="center"/>
    </xf>
    <xf numFmtId="0" fontId="25" fillId="5" borderId="6" xfId="0" applyFont="1" applyFill="1" applyBorder="1" applyAlignment="1">
      <alignment horizontal="center" vertical="center"/>
    </xf>
    <xf numFmtId="0" fontId="25" fillId="5" borderId="7" xfId="3" applyFont="1" applyFill="1" applyBorder="1" applyAlignment="1">
      <alignment horizontal="left" vertical="center" wrapText="1"/>
    </xf>
    <xf numFmtId="0" fontId="23" fillId="0" borderId="0" xfId="0" applyFont="1" applyBorder="1" applyAlignment="1">
      <alignment horizontal="center"/>
    </xf>
    <xf numFmtId="0" fontId="23" fillId="0" borderId="0" xfId="0" applyFont="1" applyBorder="1" applyAlignment="1">
      <alignment horizontal="center" vertical="center"/>
    </xf>
    <xf numFmtId="0" fontId="26" fillId="10" borderId="23" xfId="0" applyFont="1" applyFill="1" applyBorder="1" applyAlignment="1">
      <alignment horizontal="center" vertical="center"/>
    </xf>
    <xf numFmtId="0" fontId="26" fillId="10" borderId="8" xfId="0" applyFont="1" applyFill="1" applyBorder="1" applyAlignment="1">
      <alignment horizontal="center" vertical="center"/>
    </xf>
    <xf numFmtId="0" fontId="26" fillId="10" borderId="24" xfId="0" applyFont="1"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xf>
    <xf numFmtId="0" fontId="25" fillId="5" borderId="8" xfId="0" applyFont="1" applyFill="1" applyBorder="1" applyAlignment="1">
      <alignment horizontal="center" vertical="center"/>
    </xf>
    <xf numFmtId="0" fontId="25" fillId="5" borderId="9" xfId="3" applyFont="1" applyFill="1" applyBorder="1" applyAlignment="1">
      <alignment horizontal="left" vertical="center" wrapText="1"/>
    </xf>
    <xf numFmtId="0" fontId="26" fillId="0" borderId="0" xfId="0" applyFont="1" applyBorder="1" applyAlignment="1"/>
    <xf numFmtId="0" fontId="0" fillId="0" borderId="0" xfId="0" applyBorder="1" applyAlignment="1"/>
    <xf numFmtId="0" fontId="25" fillId="0" borderId="0" xfId="0" applyFont="1" applyBorder="1" applyAlignment="1">
      <alignment horizontal="center" vertical="center"/>
    </xf>
    <xf numFmtId="0" fontId="25" fillId="0" borderId="0" xfId="3" applyFont="1" applyBorder="1" applyAlignment="1">
      <alignment horizontal="left" vertical="center" wrapText="1"/>
    </xf>
    <xf numFmtId="0" fontId="28" fillId="20" borderId="22" xfId="0" applyFont="1" applyFill="1" applyBorder="1" applyAlignment="1">
      <alignment horizontal="center" vertical="center"/>
    </xf>
    <xf numFmtId="0" fontId="28" fillId="20" borderId="21" xfId="0" applyFont="1" applyFill="1" applyBorder="1" applyAlignment="1">
      <alignment horizontal="center" vertical="center"/>
    </xf>
    <xf numFmtId="0" fontId="0" fillId="0" borderId="0" xfId="0" applyBorder="1"/>
    <xf numFmtId="0" fontId="29" fillId="19" borderId="4" xfId="0" applyFont="1" applyFill="1" applyBorder="1" applyAlignment="1">
      <alignment horizontal="center" vertical="center"/>
    </xf>
    <xf numFmtId="0" fontId="29" fillId="19" borderId="15" xfId="0" applyFont="1" applyFill="1" applyBorder="1" applyAlignment="1">
      <alignment horizontal="center" vertical="center"/>
    </xf>
    <xf numFmtId="0" fontId="29" fillId="19" borderId="5" xfId="0" applyFont="1" applyFill="1" applyBorder="1" applyAlignment="1">
      <alignment horizontal="center" vertical="center"/>
    </xf>
    <xf numFmtId="0" fontId="28" fillId="20" borderId="8" xfId="0" applyFont="1" applyFill="1" applyBorder="1" applyAlignment="1">
      <alignment horizontal="center" vertical="center"/>
    </xf>
    <xf numFmtId="0" fontId="28" fillId="20" borderId="14" xfId="0" applyFont="1" applyFill="1" applyBorder="1" applyAlignment="1">
      <alignment horizontal="center" vertical="center"/>
    </xf>
    <xf numFmtId="0" fontId="30" fillId="5" borderId="4" xfId="0" applyFont="1" applyFill="1" applyBorder="1" applyAlignment="1">
      <alignment horizontal="center"/>
    </xf>
    <xf numFmtId="0" fontId="30" fillId="5" borderId="7" xfId="0" applyFont="1" applyFill="1" applyBorder="1" applyAlignment="1">
      <alignment horizontal="center" vertical="center"/>
    </xf>
    <xf numFmtId="0" fontId="28" fillId="18" borderId="26" xfId="0" applyFont="1" applyFill="1" applyBorder="1" applyAlignment="1">
      <alignment horizontal="center" vertical="center"/>
    </xf>
    <xf numFmtId="0" fontId="28" fillId="18" borderId="5" xfId="0" applyFont="1" applyFill="1" applyBorder="1" applyAlignment="1">
      <alignment horizontal="center" vertical="center"/>
    </xf>
    <xf numFmtId="0" fontId="28" fillId="18" borderId="4" xfId="0" applyFont="1" applyFill="1" applyBorder="1" applyAlignment="1">
      <alignment horizontal="center" vertical="center"/>
    </xf>
    <xf numFmtId="0" fontId="29" fillId="19" borderId="8" xfId="0" applyFont="1" applyFill="1" applyBorder="1" applyAlignment="1">
      <alignment horizontal="center" vertical="center"/>
    </xf>
    <xf numFmtId="0" fontId="29" fillId="19" borderId="27" xfId="0" applyFont="1" applyFill="1" applyBorder="1" applyAlignment="1">
      <alignment horizontal="center" vertical="center"/>
    </xf>
    <xf numFmtId="2" fontId="29" fillId="19" borderId="9" xfId="0" applyNumberFormat="1" applyFont="1" applyFill="1" applyBorder="1" applyAlignment="1">
      <alignment horizontal="center" vertical="center"/>
    </xf>
    <xf numFmtId="0" fontId="30" fillId="5" borderId="6" xfId="0" applyFont="1" applyFill="1" applyBorder="1" applyAlignment="1">
      <alignment horizontal="center"/>
    </xf>
    <xf numFmtId="0" fontId="28" fillId="18" borderId="11" xfId="0" applyFont="1" applyFill="1" applyBorder="1" applyAlignment="1">
      <alignment horizontal="center" vertical="center"/>
    </xf>
    <xf numFmtId="0" fontId="28" fillId="18" borderId="6" xfId="0" applyFont="1" applyFill="1" applyBorder="1" applyAlignment="1">
      <alignment horizontal="center" vertical="center"/>
    </xf>
    <xf numFmtId="0" fontId="26" fillId="21" borderId="19" xfId="0" applyFont="1" applyFill="1" applyBorder="1" applyAlignment="1">
      <alignment horizontal="center" vertical="center"/>
    </xf>
    <xf numFmtId="0" fontId="26" fillId="21" borderId="20" xfId="0" applyFont="1" applyFill="1" applyBorder="1" applyAlignment="1">
      <alignment horizontal="center"/>
    </xf>
    <xf numFmtId="0" fontId="26" fillId="21" borderId="21" xfId="0" applyFont="1" applyFill="1" applyBorder="1" applyAlignment="1">
      <alignment horizontal="center" vertical="center"/>
    </xf>
    <xf numFmtId="2" fontId="26" fillId="21" borderId="23" xfId="0" applyNumberFormat="1" applyFont="1" applyFill="1" applyBorder="1" applyAlignment="1">
      <alignment horizontal="center" vertical="center"/>
    </xf>
    <xf numFmtId="2" fontId="26" fillId="21" borderId="27" xfId="0" applyNumberFormat="1" applyFont="1" applyFill="1" applyBorder="1" applyAlignment="1">
      <alignment horizontal="center" vertical="center"/>
    </xf>
    <xf numFmtId="2" fontId="26" fillId="21" borderId="9" xfId="0" applyNumberFormat="1" applyFont="1" applyFill="1" applyBorder="1" applyAlignment="1">
      <alignment horizontal="center" vertical="center"/>
    </xf>
    <xf numFmtId="0" fontId="23" fillId="17" borderId="28" xfId="0" applyFont="1" applyFill="1" applyBorder="1" applyAlignment="1">
      <alignment horizontal="center" vertical="center"/>
    </xf>
    <xf numFmtId="1" fontId="0" fillId="17" borderId="0" xfId="0" applyNumberFormat="1" applyFill="1" applyBorder="1" applyAlignment="1">
      <alignment horizontal="center"/>
    </xf>
    <xf numFmtId="0" fontId="29" fillId="22" borderId="4" xfId="0" applyFont="1" applyFill="1" applyBorder="1" applyAlignment="1">
      <alignment horizontal="center" vertical="center"/>
    </xf>
    <xf numFmtId="0" fontId="29" fillId="22" borderId="15" xfId="0" applyFont="1" applyFill="1" applyBorder="1" applyAlignment="1">
      <alignment horizontal="center" vertical="center"/>
    </xf>
    <xf numFmtId="0" fontId="29" fillId="22" borderId="5" xfId="0" applyFont="1" applyFill="1" applyBorder="1" applyAlignment="1">
      <alignment horizontal="center" vertical="center"/>
    </xf>
    <xf numFmtId="0" fontId="23" fillId="17" borderId="12" xfId="0" applyFont="1" applyFill="1" applyBorder="1" applyAlignment="1">
      <alignment horizontal="center" vertical="center"/>
    </xf>
    <xf numFmtId="2" fontId="0" fillId="17" borderId="13" xfId="0" applyNumberFormat="1" applyFill="1" applyBorder="1" applyAlignment="1">
      <alignment horizontal="center"/>
    </xf>
    <xf numFmtId="0" fontId="30" fillId="5" borderId="8" xfId="0" applyFont="1" applyFill="1" applyBorder="1" applyAlignment="1">
      <alignment horizontal="center"/>
    </xf>
    <xf numFmtId="0" fontId="30" fillId="5" borderId="9" xfId="0" applyFont="1" applyFill="1" applyBorder="1" applyAlignment="1">
      <alignment horizontal="center" vertical="center"/>
    </xf>
    <xf numFmtId="0" fontId="29" fillId="22" borderId="8" xfId="0" applyFont="1" applyFill="1" applyBorder="1" applyAlignment="1">
      <alignment horizontal="center" vertical="center"/>
    </xf>
    <xf numFmtId="0" fontId="29" fillId="22" borderId="27" xfId="0" applyFont="1" applyFill="1" applyBorder="1" applyAlignment="1">
      <alignment horizontal="center" vertical="center"/>
    </xf>
    <xf numFmtId="2" fontId="29" fillId="22" borderId="9" xfId="0" applyNumberFormat="1" applyFont="1" applyFill="1" applyBorder="1" applyAlignment="1">
      <alignment horizontal="center" vertical="center"/>
    </xf>
    <xf numFmtId="0" fontId="23" fillId="17" borderId="18" xfId="0" applyFont="1" applyFill="1" applyBorder="1" applyAlignment="1">
      <alignment horizontal="center" vertical="center"/>
    </xf>
    <xf numFmtId="2" fontId="23" fillId="17" borderId="29" xfId="0" applyNumberFormat="1" applyFont="1" applyFill="1" applyBorder="1" applyAlignment="1">
      <alignment horizontal="center" vertical="center"/>
    </xf>
    <xf numFmtId="0" fontId="30" fillId="5" borderId="5" xfId="0" applyFont="1" applyFill="1" applyBorder="1" applyAlignment="1">
      <alignment horizontal="center" vertical="center"/>
    </xf>
    <xf numFmtId="0" fontId="23" fillId="23" borderId="30" xfId="0" applyFont="1" applyFill="1" applyBorder="1" applyAlignment="1">
      <alignment horizontal="center" vertical="center"/>
    </xf>
    <xf numFmtId="1" fontId="0" fillId="23" borderId="30" xfId="0" applyNumberFormat="1" applyFill="1" applyBorder="1" applyAlignment="1">
      <alignment horizontal="center" vertical="center"/>
    </xf>
    <xf numFmtId="1" fontId="0" fillId="23" borderId="31" xfId="0" applyNumberFormat="1" applyFill="1" applyBorder="1" applyAlignment="1">
      <alignment horizontal="center" vertical="center"/>
    </xf>
    <xf numFmtId="0" fontId="28" fillId="18" borderId="23" xfId="0" applyFont="1" applyFill="1" applyBorder="1" applyAlignment="1">
      <alignment horizontal="center" vertical="center"/>
    </xf>
    <xf numFmtId="0" fontId="28" fillId="18" borderId="8" xfId="0" applyFont="1" applyFill="1" applyBorder="1" applyAlignment="1">
      <alignment horizontal="center" vertical="center"/>
    </xf>
    <xf numFmtId="0" fontId="23" fillId="23" borderId="32" xfId="0" applyFont="1" applyFill="1" applyBorder="1" applyAlignment="1">
      <alignment horizontal="center" vertical="center"/>
    </xf>
    <xf numFmtId="1" fontId="0" fillId="23" borderId="4" xfId="0" applyNumberFormat="1" applyFill="1" applyBorder="1" applyAlignment="1">
      <alignment horizontal="center" vertical="center"/>
    </xf>
    <xf numFmtId="1" fontId="0" fillId="23" borderId="15" xfId="0" applyNumberFormat="1" applyFill="1" applyBorder="1" applyAlignment="1">
      <alignment horizontal="center" vertical="center"/>
    </xf>
    <xf numFmtId="0" fontId="23" fillId="23" borderId="33" xfId="0" applyFont="1" applyFill="1" applyBorder="1" applyAlignment="1">
      <alignment horizontal="center" vertical="center"/>
    </xf>
    <xf numFmtId="0" fontId="26" fillId="0" borderId="0" xfId="0" applyFont="1" applyBorder="1" applyAlignment="1">
      <alignment horizontal="center" vertical="center"/>
    </xf>
    <xf numFmtId="0" fontId="30" fillId="5" borderId="34" xfId="0" applyFont="1" applyFill="1" applyBorder="1" applyAlignment="1">
      <alignment horizontal="center" vertical="center"/>
    </xf>
    <xf numFmtId="0" fontId="26" fillId="0" borderId="0" xfId="0" applyFont="1" applyBorder="1" applyAlignment="1">
      <alignment vertical="center"/>
    </xf>
    <xf numFmtId="0" fontId="0" fillId="0" borderId="0" xfId="0" applyBorder="1" applyAlignment="1">
      <alignment vertical="center"/>
    </xf>
    <xf numFmtId="0" fontId="30" fillId="13" borderId="4" xfId="0" applyFont="1" applyFill="1" applyBorder="1" applyAlignment="1">
      <alignment horizontal="center"/>
    </xf>
    <xf numFmtId="0" fontId="30" fillId="13" borderId="5" xfId="0" applyFont="1" applyFill="1" applyBorder="1" applyAlignment="1">
      <alignment horizontal="center" vertical="center"/>
    </xf>
    <xf numFmtId="0" fontId="29" fillId="0" borderId="0" xfId="0" applyFont="1" applyBorder="1" applyAlignment="1">
      <alignment horizontal="center" vertical="center"/>
    </xf>
    <xf numFmtId="0" fontId="30" fillId="13" borderId="6" xfId="0" applyFont="1" applyFill="1" applyBorder="1" applyAlignment="1">
      <alignment horizontal="center"/>
    </xf>
    <xf numFmtId="0" fontId="30" fillId="0" borderId="0" xfId="0" applyFont="1" applyBorder="1" applyAlignment="1">
      <alignment horizontal="center"/>
    </xf>
    <xf numFmtId="0" fontId="30" fillId="0" borderId="0" xfId="0" applyFont="1" applyBorder="1" applyAlignment="1">
      <alignment horizontal="center" vertical="center"/>
    </xf>
    <xf numFmtId="0" fontId="0" fillId="0" borderId="0" xfId="0" applyBorder="1"/>
    <xf numFmtId="0" fontId="23" fillId="23" borderId="35" xfId="0" applyFont="1" applyFill="1" applyBorder="1" applyAlignment="1">
      <alignment horizontal="center" vertical="center"/>
    </xf>
    <xf numFmtId="0" fontId="23" fillId="23" borderId="36" xfId="0" applyFont="1" applyFill="1" applyBorder="1" applyAlignment="1">
      <alignment horizontal="center" vertical="center"/>
    </xf>
    <xf numFmtId="1" fontId="0" fillId="23" borderId="37" xfId="0" applyNumberFormat="1" applyFill="1" applyBorder="1" applyAlignment="1">
      <alignment horizontal="center" vertical="center"/>
    </xf>
    <xf numFmtId="0" fontId="30" fillId="13" borderId="8" xfId="0" applyFont="1" applyFill="1" applyBorder="1" applyAlignment="1">
      <alignment horizontal="center"/>
    </xf>
    <xf numFmtId="0" fontId="30" fillId="13" borderId="34" xfId="0" applyFont="1" applyFill="1" applyBorder="1" applyAlignment="1">
      <alignment horizontal="center" vertical="center"/>
    </xf>
    <xf numFmtId="0" fontId="23" fillId="23" borderId="37" xfId="0" applyFont="1" applyFill="1" applyBorder="1" applyAlignment="1">
      <alignment horizontal="center" vertical="center"/>
    </xf>
    <xf numFmtId="1" fontId="0" fillId="23" borderId="38" xfId="0" applyNumberFormat="1" applyFill="1" applyBorder="1" applyAlignment="1">
      <alignment horizontal="center"/>
    </xf>
    <xf numFmtId="0" fontId="23" fillId="23" borderId="12" xfId="0" applyFont="1" applyFill="1" applyBorder="1" applyAlignment="1">
      <alignment horizontal="center" vertical="center"/>
    </xf>
    <xf numFmtId="2" fontId="0" fillId="23" borderId="13" xfId="0" applyNumberFormat="1" applyFill="1" applyBorder="1" applyAlignment="1">
      <alignment horizontal="center"/>
    </xf>
    <xf numFmtId="0" fontId="23" fillId="23" borderId="39" xfId="0" applyFont="1" applyFill="1" applyBorder="1" applyAlignment="1">
      <alignment horizontal="center" vertical="center"/>
    </xf>
    <xf numFmtId="2" fontId="23" fillId="23" borderId="40" xfId="0" applyNumberFormat="1" applyFont="1" applyFill="1" applyBorder="1" applyAlignment="1">
      <alignment horizontal="center" vertical="center"/>
    </xf>
    <xf numFmtId="0" fontId="23" fillId="24" borderId="2" xfId="0" applyFont="1" applyFill="1" applyBorder="1" applyAlignment="1">
      <alignment horizontal="center" vertical="center"/>
    </xf>
    <xf numFmtId="1" fontId="0" fillId="24" borderId="41" xfId="0" applyNumberFormat="1" applyFill="1" applyBorder="1" applyAlignment="1">
      <alignment horizontal="center" vertical="center"/>
    </xf>
    <xf numFmtId="1" fontId="0" fillId="24" borderId="31" xfId="0" applyNumberFormat="1" applyFill="1" applyBorder="1" applyAlignment="1">
      <alignment horizontal="center" vertical="center"/>
    </xf>
    <xf numFmtId="0" fontId="26" fillId="0" borderId="0" xfId="0" applyFont="1" applyBorder="1"/>
    <xf numFmtId="0" fontId="26" fillId="0" borderId="0" xfId="0" applyFont="1" applyBorder="1" applyAlignment="1">
      <alignment horizontal="center"/>
    </xf>
    <xf numFmtId="0" fontId="23" fillId="24" borderId="42" xfId="0" applyFont="1" applyFill="1" applyBorder="1" applyAlignment="1">
      <alignment horizontal="center" vertical="center"/>
    </xf>
    <xf numFmtId="1" fontId="0" fillId="24" borderId="4" xfId="0" applyNumberFormat="1" applyFill="1" applyBorder="1" applyAlignment="1">
      <alignment horizontal="center" vertical="center"/>
    </xf>
    <xf numFmtId="1" fontId="0" fillId="24" borderId="15" xfId="0" applyNumberFormat="1" applyFill="1" applyBorder="1" applyAlignment="1">
      <alignment horizontal="center" vertical="center"/>
    </xf>
    <xf numFmtId="2" fontId="26" fillId="0" borderId="0" xfId="0" applyNumberFormat="1" applyFont="1" applyBorder="1" applyAlignment="1">
      <alignment horizontal="center" vertical="center"/>
    </xf>
    <xf numFmtId="0" fontId="23" fillId="24" borderId="43" xfId="0" applyFont="1" applyFill="1" applyBorder="1" applyAlignment="1">
      <alignment horizontal="center" vertical="center"/>
    </xf>
    <xf numFmtId="0" fontId="23" fillId="24" borderId="24" xfId="0" applyFont="1" applyFill="1" applyBorder="1" applyAlignment="1">
      <alignment horizontal="center" vertical="center"/>
    </xf>
    <xf numFmtId="1" fontId="0" fillId="24" borderId="12" xfId="0" applyNumberFormat="1" applyFill="1" applyBorder="1" applyAlignment="1">
      <alignment horizontal="center" vertical="center"/>
    </xf>
    <xf numFmtId="0" fontId="23" fillId="24" borderId="36" xfId="0" applyFont="1" applyFill="1" applyBorder="1" applyAlignment="1">
      <alignment horizontal="center" vertical="center"/>
    </xf>
    <xf numFmtId="1" fontId="0" fillId="24" borderId="38" xfId="0" applyNumberFormat="1" applyFill="1" applyBorder="1" applyAlignment="1">
      <alignment horizontal="center"/>
    </xf>
    <xf numFmtId="0" fontId="23" fillId="24" borderId="12" xfId="0" applyFont="1" applyFill="1" applyBorder="1" applyAlignment="1">
      <alignment horizontal="center" vertical="center"/>
    </xf>
    <xf numFmtId="2" fontId="0" fillId="24" borderId="13" xfId="0" applyNumberFormat="1" applyFill="1" applyBorder="1" applyAlignment="1">
      <alignment horizontal="center"/>
    </xf>
    <xf numFmtId="0" fontId="23" fillId="24" borderId="18" xfId="0" applyFont="1" applyFill="1" applyBorder="1" applyAlignment="1">
      <alignment horizontal="center" vertical="center"/>
    </xf>
    <xf numFmtId="2" fontId="23" fillId="24" borderId="29" xfId="0" applyNumberFormat="1" applyFont="1" applyFill="1" applyBorder="1" applyAlignment="1">
      <alignment horizontal="center" vertical="center"/>
    </xf>
    <xf numFmtId="0" fontId="31" fillId="0" borderId="0" xfId="0" applyFont="1"/>
    <xf numFmtId="0" fontId="33" fillId="0" borderId="2" xfId="0" applyFont="1" applyBorder="1" applyAlignment="1">
      <alignment horizontal="center" vertical="center" wrapText="1"/>
    </xf>
    <xf numFmtId="0" fontId="32"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7" xfId="0" applyFont="1" applyBorder="1" applyAlignment="1">
      <alignment horizontal="center" vertical="center" textRotation="90" wrapText="1"/>
    </xf>
    <xf numFmtId="2" fontId="32" fillId="0" borderId="17" xfId="0" applyNumberFormat="1" applyFont="1" applyBorder="1" applyAlignment="1">
      <alignment horizontal="center" vertical="center" wrapText="1"/>
    </xf>
    <xf numFmtId="0" fontId="32" fillId="0" borderId="0" xfId="0" applyFont="1"/>
    <xf numFmtId="0" fontId="35" fillId="0" borderId="0" xfId="0" applyFont="1"/>
    <xf numFmtId="0" fontId="35" fillId="0" borderId="0" xfId="0" applyFont="1" applyAlignment="1">
      <alignment horizontal="right"/>
    </xf>
    <xf numFmtId="0" fontId="35" fillId="0" borderId="0" xfId="0" applyFont="1" applyAlignment="1"/>
    <xf numFmtId="0" fontId="33" fillId="0" borderId="17" xfId="0" applyFont="1" applyBorder="1" applyAlignment="1">
      <alignment horizontal="center" vertical="center" wrapText="1"/>
    </xf>
    <xf numFmtId="0" fontId="36" fillId="0" borderId="17" xfId="0" applyFont="1" applyBorder="1" applyAlignment="1">
      <alignment horizontal="center" vertical="center" wrapText="1"/>
    </xf>
    <xf numFmtId="2" fontId="36" fillId="0" borderId="17" xfId="0" applyNumberFormat="1" applyFont="1" applyBorder="1" applyAlignment="1">
      <alignment horizontal="center" vertical="center" wrapText="1"/>
    </xf>
    <xf numFmtId="0" fontId="36" fillId="0" borderId="0" xfId="0" applyFont="1" applyAlignment="1"/>
    <xf numFmtId="0" fontId="31" fillId="0" borderId="0" xfId="0" applyFont="1" applyAlignment="1" applyProtection="1">
      <protection locked="0"/>
    </xf>
    <xf numFmtId="0" fontId="31" fillId="0" borderId="0" xfId="0" applyFont="1" applyAlignment="1" applyProtection="1">
      <alignment horizontal="justify"/>
      <protection locked="0"/>
    </xf>
    <xf numFmtId="0" fontId="35" fillId="0" borderId="22" xfId="0" applyFont="1" applyBorder="1" applyAlignment="1" applyProtection="1">
      <alignment horizontal="center" vertical="center" wrapText="1"/>
      <protection locked="0"/>
    </xf>
    <xf numFmtId="0" fontId="35" fillId="0" borderId="20" xfId="0" applyFont="1" applyBorder="1" applyAlignment="1" applyProtection="1">
      <alignment horizontal="center" vertical="center" wrapText="1"/>
      <protection locked="0"/>
    </xf>
    <xf numFmtId="0" fontId="35" fillId="0" borderId="21" xfId="0" applyFont="1" applyBorder="1" applyAlignment="1" applyProtection="1">
      <alignment horizontal="center" vertical="center" wrapText="1"/>
      <protection locked="0"/>
    </xf>
    <xf numFmtId="0" fontId="35" fillId="0" borderId="6" xfId="0" applyFont="1" applyBorder="1" applyAlignment="1" applyProtection="1">
      <alignment horizontal="center" vertical="center" wrapText="1"/>
    </xf>
    <xf numFmtId="0" fontId="34" fillId="0" borderId="10" xfId="0" applyFont="1" applyBorder="1" applyAlignment="1" applyProtection="1">
      <alignment horizontal="center" vertical="center" wrapText="1"/>
      <protection locked="0"/>
    </xf>
    <xf numFmtId="0" fontId="37" fillId="0" borderId="10" xfId="0" applyFont="1" applyBorder="1" applyAlignment="1" applyProtection="1">
      <alignment horizontal="center" vertical="center"/>
    </xf>
    <xf numFmtId="1" fontId="35" fillId="0" borderId="10" xfId="1" applyNumberFormat="1" applyFont="1" applyBorder="1" applyAlignment="1" applyProtection="1">
      <alignment horizontal="center" vertical="center" wrapText="1"/>
    </xf>
    <xf numFmtId="10" fontId="35" fillId="0" borderId="7" xfId="1" applyNumberFormat="1" applyFont="1" applyBorder="1" applyAlignment="1" applyProtection="1">
      <alignment horizontal="center" vertical="center" wrapText="1"/>
    </xf>
    <xf numFmtId="0" fontId="35" fillId="0" borderId="0" xfId="0" applyFont="1" applyAlignment="1" applyProtection="1">
      <alignment horizontal="right"/>
      <protection locked="0"/>
    </xf>
    <xf numFmtId="0" fontId="31" fillId="0" borderId="0" xfId="0" applyFont="1" applyProtection="1">
      <protection locked="0"/>
    </xf>
    <xf numFmtId="0" fontId="35" fillId="0" borderId="8" xfId="0" applyFont="1" applyBorder="1" applyAlignment="1" applyProtection="1">
      <alignment horizontal="center" vertical="center" wrapText="1"/>
    </xf>
    <xf numFmtId="0" fontId="34" fillId="0" borderId="27" xfId="0" applyFont="1" applyBorder="1" applyAlignment="1" applyProtection="1">
      <alignment horizontal="center" vertical="center" wrapText="1"/>
      <protection locked="0"/>
    </xf>
    <xf numFmtId="0" fontId="37" fillId="0" borderId="27" xfId="0" applyFont="1" applyBorder="1" applyAlignment="1" applyProtection="1">
      <alignment horizontal="center" vertical="center"/>
    </xf>
    <xf numFmtId="1" fontId="35" fillId="0" borderId="27" xfId="1" applyNumberFormat="1" applyFont="1" applyBorder="1" applyAlignment="1" applyProtection="1">
      <alignment horizontal="center" vertical="center" wrapText="1"/>
    </xf>
    <xf numFmtId="10" fontId="35" fillId="0" borderId="9" xfId="1" applyNumberFormat="1" applyFont="1" applyBorder="1" applyAlignment="1" applyProtection="1">
      <alignment horizontal="center" vertical="center" wrapText="1"/>
    </xf>
    <xf numFmtId="0" fontId="35" fillId="0" borderId="0" xfId="0" applyFont="1" applyAlignment="1" applyProtection="1">
      <alignment horizontal="center"/>
      <protection locked="0"/>
    </xf>
    <xf numFmtId="0" fontId="35" fillId="0" borderId="0" xfId="0" applyFont="1" applyAlignment="1" applyProtection="1">
      <protection locked="0"/>
    </xf>
    <xf numFmtId="0" fontId="2" fillId="0" borderId="0" xfId="0" applyFont="1" applyAlignment="1">
      <alignment horizontal="center" vertical="center"/>
    </xf>
    <xf numFmtId="0" fontId="38" fillId="0" borderId="10" xfId="0" applyFont="1" applyBorder="1" applyAlignment="1">
      <alignment horizontal="center" vertical="center" wrapText="1"/>
    </xf>
    <xf numFmtId="0" fontId="39" fillId="0" borderId="18" xfId="0" applyFont="1" applyBorder="1" applyAlignment="1">
      <alignment horizontal="center" vertical="center" wrapText="1"/>
    </xf>
    <xf numFmtId="0" fontId="40" fillId="0" borderId="5" xfId="3" applyFont="1" applyBorder="1" applyAlignment="1">
      <alignment horizontal="left" vertical="center" wrapText="1"/>
    </xf>
    <xf numFmtId="0" fontId="39" fillId="0" borderId="17" xfId="0" applyFont="1" applyBorder="1" applyAlignment="1">
      <alignment horizontal="center" vertical="center" wrapText="1"/>
    </xf>
    <xf numFmtId="1" fontId="39" fillId="0" borderId="17" xfId="0" applyNumberFormat="1" applyFont="1" applyBorder="1" applyAlignment="1">
      <alignment horizontal="center" vertical="center" wrapText="1"/>
    </xf>
    <xf numFmtId="2" fontId="39" fillId="0" borderId="17" xfId="0" applyNumberFormat="1" applyFont="1" applyBorder="1" applyAlignment="1">
      <alignment horizontal="center" vertical="center" wrapText="1"/>
    </xf>
    <xf numFmtId="164" fontId="39" fillId="0" borderId="17" xfId="0" applyNumberFormat="1" applyFont="1" applyBorder="1" applyAlignment="1">
      <alignment horizontal="center" vertical="center" wrapText="1"/>
    </xf>
    <xf numFmtId="0" fontId="41" fillId="0" borderId="13" xfId="0" applyFont="1" applyBorder="1" applyAlignment="1">
      <alignment horizontal="center" vertical="center"/>
    </xf>
    <xf numFmtId="1" fontId="41" fillId="0" borderId="13" xfId="0" applyNumberFormat="1" applyFont="1" applyBorder="1" applyAlignment="1">
      <alignment horizontal="center" vertical="center"/>
    </xf>
    <xf numFmtId="2" fontId="41" fillId="0" borderId="13" xfId="0" applyNumberFormat="1" applyFont="1" applyBorder="1" applyAlignment="1">
      <alignment horizontal="center" vertical="center"/>
    </xf>
    <xf numFmtId="0" fontId="42" fillId="0" borderId="0" xfId="0" applyFont="1" applyAlignment="1">
      <alignment horizontal="center" vertical="center"/>
    </xf>
    <xf numFmtId="1" fontId="2" fillId="0" borderId="0" xfId="0" applyNumberFormat="1" applyFont="1" applyAlignment="1">
      <alignment horizontal="center" vertical="center"/>
    </xf>
    <xf numFmtId="0" fontId="35" fillId="0" borderId="0" xfId="0" applyFont="1" applyAlignment="1">
      <alignment vertical="center"/>
    </xf>
    <xf numFmtId="0" fontId="42" fillId="0" borderId="0" xfId="0" applyFont="1" applyAlignment="1">
      <alignment vertical="center"/>
    </xf>
    <xf numFmtId="0" fontId="31" fillId="0" borderId="0" xfId="0" applyFont="1" applyAlignment="1"/>
    <xf numFmtId="0" fontId="31" fillId="0" borderId="2"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17" xfId="0" applyFont="1" applyBorder="1" applyAlignment="1">
      <alignment horizontal="center" vertical="center" wrapText="1"/>
    </xf>
    <xf numFmtId="0" fontId="43" fillId="0" borderId="0" xfId="0" applyFont="1"/>
    <xf numFmtId="0" fontId="33" fillId="0" borderId="0" xfId="0" applyFont="1" applyAlignment="1">
      <alignment horizontal="justify"/>
    </xf>
    <xf numFmtId="0" fontId="35" fillId="0" borderId="17" xfId="0" applyFont="1" applyBorder="1" applyAlignment="1">
      <alignment horizontal="center" vertical="center" wrapText="1"/>
    </xf>
    <xf numFmtId="0" fontId="33" fillId="0" borderId="0" xfId="0" applyFont="1" applyAlignment="1">
      <alignment horizontal="right"/>
    </xf>
    <xf numFmtId="0" fontId="33" fillId="0" borderId="25" xfId="0" applyFont="1" applyBorder="1" applyAlignment="1">
      <alignment horizontal="center" vertical="center" wrapText="1"/>
    </xf>
    <xf numFmtId="0" fontId="33" fillId="0" borderId="44" xfId="0" applyFont="1" applyBorder="1" applyAlignment="1">
      <alignment horizontal="center" vertical="center" wrapText="1"/>
    </xf>
    <xf numFmtId="0" fontId="34" fillId="0" borderId="17" xfId="0" applyFont="1" applyBorder="1" applyAlignment="1">
      <alignment horizontal="center" vertical="center" wrapText="1"/>
    </xf>
    <xf numFmtId="9" fontId="34" fillId="0" borderId="17" xfId="0" applyNumberFormat="1" applyFont="1" applyBorder="1" applyAlignment="1">
      <alignment horizontal="center" vertical="center" wrapText="1"/>
    </xf>
    <xf numFmtId="0" fontId="33" fillId="0" borderId="0" xfId="0" applyFont="1" applyAlignment="1">
      <alignment horizontal="center"/>
    </xf>
    <xf numFmtId="0" fontId="33" fillId="0" borderId="0" xfId="0" applyFont="1" applyAlignment="1"/>
    <xf numFmtId="0" fontId="31" fillId="0" borderId="2" xfId="0" applyFont="1" applyBorder="1" applyAlignment="1">
      <alignment horizontal="center" vertical="top" wrapText="1"/>
    </xf>
    <xf numFmtId="0" fontId="31" fillId="0" borderId="25" xfId="0" applyFont="1" applyBorder="1" applyAlignment="1">
      <alignment horizontal="center" vertical="top" wrapText="1"/>
    </xf>
    <xf numFmtId="0" fontId="31" fillId="0" borderId="18" xfId="0" applyFont="1" applyBorder="1" applyAlignment="1">
      <alignment horizontal="center" vertical="top" wrapText="1"/>
    </xf>
    <xf numFmtId="0" fontId="31" fillId="0" borderId="17" xfId="0" applyFont="1" applyBorder="1" applyAlignment="1">
      <alignment horizontal="center" vertical="top" wrapText="1"/>
    </xf>
    <xf numFmtId="0" fontId="0" fillId="0" borderId="0" xfId="0" applyBorder="1" applyProtection="1">
      <protection locked="0"/>
    </xf>
    <xf numFmtId="0" fontId="0" fillId="0" borderId="0" xfId="0" applyFont="1" applyBorder="1" applyProtection="1">
      <protection locked="0"/>
    </xf>
    <xf numFmtId="0" fontId="0" fillId="0" borderId="0" xfId="0" applyBorder="1" applyAlignment="1" applyProtection="1">
      <alignment horizontal="left"/>
      <protection locked="0"/>
    </xf>
    <xf numFmtId="0" fontId="0" fillId="0" borderId="0" xfId="0" applyBorder="1" applyAlignment="1">
      <alignment horizontal="left"/>
    </xf>
    <xf numFmtId="0" fontId="0" fillId="0" borderId="0" xfId="0" applyBorder="1" applyAlignment="1" applyProtection="1">
      <alignment horizontal="left" vertical="center"/>
      <protection locked="0"/>
    </xf>
    <xf numFmtId="0" fontId="0" fillId="0" borderId="0" xfId="0" applyFont="1" applyBorder="1" applyAlignment="1" applyProtection="1">
      <alignment horizontal="left"/>
      <protection locked="0"/>
    </xf>
    <xf numFmtId="0" fontId="20" fillId="0" borderId="10" xfId="0" applyFont="1" applyBorder="1" applyAlignment="1" applyProtection="1">
      <alignment horizontal="center" vertical="center" wrapText="1"/>
      <protection locked="0"/>
    </xf>
    <xf numFmtId="0" fontId="0" fillId="0" borderId="10" xfId="0" applyBorder="1" applyProtection="1">
      <protection locked="0"/>
    </xf>
    <xf numFmtId="0" fontId="13" fillId="10" borderId="7" xfId="3" applyFont="1" applyFill="1" applyBorder="1" applyAlignment="1">
      <alignment horizontal="left" vertical="center" wrapText="1"/>
    </xf>
    <xf numFmtId="0" fontId="13" fillId="10" borderId="9" xfId="3" applyFont="1" applyFill="1" applyBorder="1" applyAlignment="1">
      <alignment horizontal="left" vertical="center" wrapText="1"/>
    </xf>
    <xf numFmtId="0" fontId="13" fillId="0" borderId="0" xfId="3" applyFont="1" applyBorder="1" applyAlignment="1">
      <alignment horizontal="left" vertical="center" wrapText="1"/>
    </xf>
    <xf numFmtId="0" fontId="5" fillId="8" borderId="0" xfId="0" applyFont="1" applyFill="1" applyBorder="1" applyAlignment="1">
      <alignment horizontal="left" vertical="center" wrapText="1"/>
    </xf>
    <xf numFmtId="0" fontId="5" fillId="3" borderId="1" xfId="0" applyFont="1" applyFill="1" applyBorder="1" applyAlignment="1">
      <alignment horizontal="center" vertical="center"/>
    </xf>
    <xf numFmtId="0" fontId="12" fillId="9" borderId="0" xfId="0" applyFont="1" applyFill="1" applyBorder="1" applyAlignment="1">
      <alignment horizontal="left" vertical="center" wrapText="1"/>
    </xf>
    <xf numFmtId="0" fontId="13" fillId="10" borderId="2" xfId="0" applyFont="1" applyFill="1" applyBorder="1" applyAlignment="1">
      <alignment horizontal="center" vertical="center"/>
    </xf>
    <xf numFmtId="0" fontId="13" fillId="10" borderId="3" xfId="0" applyFont="1" applyFill="1" applyBorder="1" applyAlignment="1">
      <alignment horizontal="center" vertical="center"/>
    </xf>
    <xf numFmtId="0" fontId="12" fillId="10" borderId="0" xfId="0" applyFont="1" applyFill="1" applyBorder="1" applyAlignment="1">
      <alignment horizontal="left" vertical="center" wrapText="1"/>
    </xf>
    <xf numFmtId="0" fontId="7" fillId="5" borderId="2" xfId="0" applyFont="1" applyFill="1" applyBorder="1" applyAlignment="1">
      <alignment horizontal="left" vertical="center" wrapText="1"/>
    </xf>
    <xf numFmtId="0" fontId="8" fillId="6" borderId="2" xfId="0" applyFont="1" applyFill="1" applyBorder="1" applyAlignment="1">
      <alignment horizontal="left" vertical="center" wrapText="1"/>
    </xf>
    <xf numFmtId="0" fontId="5" fillId="7" borderId="2" xfId="0" applyFont="1" applyFill="1" applyBorder="1" applyAlignment="1">
      <alignment horizontal="left" vertical="center" wrapText="1"/>
    </xf>
    <xf numFmtId="0" fontId="3" fillId="2" borderId="0" xfId="0" applyFont="1" applyFill="1" applyBorder="1" applyAlignment="1">
      <alignment horizontal="left" vertical="center" wrapText="1"/>
    </xf>
    <xf numFmtId="0" fontId="4" fillId="0" borderId="0" xfId="0" applyFont="1" applyBorder="1" applyAlignment="1">
      <alignment horizontal="center" vertical="center"/>
    </xf>
    <xf numFmtId="0" fontId="6" fillId="4" borderId="0" xfId="0" applyFont="1" applyFill="1" applyBorder="1" applyAlignment="1">
      <alignment horizontal="left" vertical="center"/>
    </xf>
    <xf numFmtId="0" fontId="17" fillId="11" borderId="10" xfId="0" applyFont="1" applyFill="1" applyBorder="1" applyAlignment="1">
      <alignment horizontal="left"/>
    </xf>
    <xf numFmtId="0" fontId="18" fillId="7" borderId="10" xfId="0" applyFont="1" applyFill="1" applyBorder="1" applyAlignment="1">
      <alignment horizontal="left"/>
    </xf>
    <xf numFmtId="0" fontId="16" fillId="11" borderId="0" xfId="0" applyFont="1" applyFill="1" applyBorder="1" applyAlignment="1">
      <alignment horizontal="center"/>
    </xf>
    <xf numFmtId="0" fontId="0" fillId="0" borderId="0" xfId="0" applyBorder="1" applyAlignment="1">
      <alignment horizontal="center"/>
    </xf>
    <xf numFmtId="0" fontId="20" fillId="15" borderId="10" xfId="0" applyFont="1" applyFill="1" applyBorder="1" applyAlignment="1" applyProtection="1">
      <alignment horizontal="center" vertical="center" wrapText="1"/>
    </xf>
    <xf numFmtId="0" fontId="20" fillId="16" borderId="10" xfId="0" applyFont="1" applyFill="1" applyBorder="1" applyAlignment="1" applyProtection="1">
      <alignment horizontal="center" vertical="center" wrapText="1"/>
    </xf>
    <xf numFmtId="0" fontId="20" fillId="0" borderId="10" xfId="0" applyFont="1" applyBorder="1" applyAlignment="1" applyProtection="1">
      <alignment horizontal="center" vertical="center"/>
      <protection locked="0"/>
    </xf>
    <xf numFmtId="0" fontId="20" fillId="0" borderId="10" xfId="0" applyFont="1" applyBorder="1" applyAlignment="1" applyProtection="1">
      <alignment horizontal="center" vertical="center" wrapText="1"/>
      <protection locked="0"/>
    </xf>
    <xf numFmtId="0" fontId="21" fillId="13" borderId="10" xfId="0" applyFont="1" applyFill="1" applyBorder="1" applyAlignment="1" applyProtection="1">
      <alignment horizontal="center" vertical="center"/>
    </xf>
    <xf numFmtId="0" fontId="20" fillId="2" borderId="10" xfId="0" applyFont="1" applyFill="1" applyBorder="1" applyAlignment="1" applyProtection="1">
      <alignment horizontal="center" vertical="center" wrapText="1"/>
    </xf>
    <xf numFmtId="0" fontId="20" fillId="12" borderId="10" xfId="0" applyFont="1" applyFill="1" applyBorder="1" applyAlignment="1" applyProtection="1">
      <alignment horizontal="center" vertical="center"/>
    </xf>
    <xf numFmtId="0" fontId="20" fillId="14" borderId="10" xfId="0" applyFont="1" applyFill="1" applyBorder="1" applyAlignment="1" applyProtection="1">
      <alignment horizontal="center" vertical="center" wrapText="1"/>
    </xf>
    <xf numFmtId="0" fontId="20" fillId="0" borderId="10" xfId="0" applyFont="1" applyBorder="1" applyAlignment="1" applyProtection="1">
      <alignment horizontal="center" vertical="center" textRotation="90"/>
      <protection locked="0"/>
    </xf>
    <xf numFmtId="0" fontId="23" fillId="0" borderId="2" xfId="0" applyFont="1" applyBorder="1" applyAlignment="1">
      <alignment horizontal="center"/>
    </xf>
    <xf numFmtId="0" fontId="23" fillId="23" borderId="2" xfId="0" applyFont="1" applyFill="1" applyBorder="1" applyAlignment="1">
      <alignment horizontal="center" vertical="center"/>
    </xf>
    <xf numFmtId="0" fontId="25" fillId="5" borderId="2" xfId="0" applyFont="1" applyFill="1" applyBorder="1" applyAlignment="1">
      <alignment horizontal="center"/>
    </xf>
    <xf numFmtId="0" fontId="23" fillId="24" borderId="2" xfId="0" applyFont="1" applyFill="1" applyBorder="1" applyAlignment="1">
      <alignment horizontal="center" vertical="center"/>
    </xf>
    <xf numFmtId="0" fontId="26" fillId="21" borderId="2" xfId="0" applyFont="1" applyFill="1" applyBorder="1" applyAlignment="1">
      <alignment horizontal="center" vertical="center"/>
    </xf>
    <xf numFmtId="0" fontId="26" fillId="19" borderId="2" xfId="0" applyFont="1" applyFill="1" applyBorder="1" applyAlignment="1">
      <alignment horizontal="center" vertical="center"/>
    </xf>
    <xf numFmtId="0" fontId="27" fillId="18" borderId="25" xfId="0" applyFont="1" applyFill="1" applyBorder="1" applyAlignment="1">
      <alignment horizontal="center" vertical="center"/>
    </xf>
    <xf numFmtId="0" fontId="27" fillId="18" borderId="2" xfId="0" applyFont="1" applyFill="1" applyBorder="1" applyAlignment="1">
      <alignment horizontal="center" vertical="center"/>
    </xf>
    <xf numFmtId="0" fontId="27" fillId="20" borderId="2" xfId="0" applyFont="1" applyFill="1" applyBorder="1" applyAlignment="1">
      <alignment horizontal="center" vertical="center"/>
    </xf>
    <xf numFmtId="0" fontId="26" fillId="10" borderId="22" xfId="0" applyFont="1" applyFill="1" applyBorder="1" applyAlignment="1">
      <alignment horizontal="center" vertical="center"/>
    </xf>
    <xf numFmtId="0" fontId="26" fillId="10" borderId="20" xfId="0" applyFont="1" applyFill="1" applyBorder="1" applyAlignment="1">
      <alignment horizontal="center" vertical="center"/>
    </xf>
    <xf numFmtId="0" fontId="26" fillId="10" borderId="21" xfId="0" applyFont="1" applyFill="1" applyBorder="1" applyAlignment="1">
      <alignment horizontal="center" vertical="center"/>
    </xf>
    <xf numFmtId="0" fontId="26" fillId="10" borderId="19" xfId="0" applyFont="1" applyFill="1" applyBorder="1" applyAlignment="1">
      <alignment horizontal="center" vertical="center"/>
    </xf>
    <xf numFmtId="0" fontId="24" fillId="12" borderId="2" xfId="0" applyFont="1" applyFill="1" applyBorder="1" applyAlignment="1">
      <alignment horizontal="center" vertical="center"/>
    </xf>
    <xf numFmtId="0" fontId="24" fillId="7" borderId="16" xfId="0" applyFont="1" applyFill="1" applyBorder="1" applyAlignment="1">
      <alignment horizontal="center" vertical="center"/>
    </xf>
    <xf numFmtId="0" fontId="23" fillId="17" borderId="2" xfId="0" applyFont="1" applyFill="1" applyBorder="1" applyAlignment="1">
      <alignment horizontal="center" vertical="center"/>
    </xf>
    <xf numFmtId="0" fontId="25" fillId="5" borderId="3" xfId="0" applyFont="1" applyFill="1" applyBorder="1" applyAlignment="1">
      <alignment horizontal="center"/>
    </xf>
    <xf numFmtId="0" fontId="26" fillId="10" borderId="17" xfId="0" applyFont="1" applyFill="1" applyBorder="1" applyAlignment="1">
      <alignment horizontal="center"/>
    </xf>
    <xf numFmtId="0" fontId="26" fillId="10" borderId="18" xfId="0" applyFont="1" applyFill="1" applyBorder="1" applyAlignment="1">
      <alignment horizontal="center"/>
    </xf>
    <xf numFmtId="0" fontId="32" fillId="0" borderId="2" xfId="0" applyFont="1" applyBorder="1" applyAlignment="1">
      <alignment horizontal="center" vertical="center" wrapText="1"/>
    </xf>
    <xf numFmtId="0" fontId="31" fillId="0" borderId="0" xfId="0" applyFont="1" applyBorder="1" applyAlignment="1">
      <alignment horizontal="center"/>
    </xf>
    <xf numFmtId="0" fontId="32" fillId="0" borderId="2" xfId="0" applyFont="1" applyBorder="1" applyAlignment="1">
      <alignment vertical="center" textRotation="180" wrapText="1"/>
    </xf>
    <xf numFmtId="0" fontId="33" fillId="0" borderId="2" xfId="0" applyFont="1" applyBorder="1" applyAlignment="1">
      <alignment horizontal="center" vertical="center" wrapText="1"/>
    </xf>
    <xf numFmtId="0" fontId="34" fillId="0" borderId="27" xfId="0" applyFont="1" applyBorder="1" applyAlignment="1" applyProtection="1">
      <alignment horizontal="center" vertical="center" textRotation="90" wrapText="1"/>
      <protection locked="0"/>
    </xf>
    <xf numFmtId="0" fontId="31" fillId="0" borderId="0" xfId="0" applyFont="1" applyBorder="1" applyAlignment="1" applyProtection="1">
      <alignment horizontal="center"/>
      <protection locked="0"/>
    </xf>
    <xf numFmtId="0" fontId="38" fillId="0" borderId="12" xfId="0" applyFont="1" applyBorder="1" applyAlignment="1">
      <alignment horizontal="center" vertical="center"/>
    </xf>
    <xf numFmtId="2" fontId="2" fillId="0" borderId="0" xfId="0" applyNumberFormat="1" applyFont="1" applyBorder="1" applyAlignment="1">
      <alignment horizontal="center" vertical="center"/>
    </xf>
    <xf numFmtId="0" fontId="38" fillId="0" borderId="10" xfId="0" applyFont="1" applyBorder="1" applyAlignment="1">
      <alignment horizontal="center" vertical="center" wrapText="1"/>
    </xf>
    <xf numFmtId="0" fontId="31" fillId="0" borderId="0" xfId="0" applyFont="1" applyBorder="1" applyAlignment="1">
      <alignment horizontal="center" vertical="center"/>
    </xf>
    <xf numFmtId="0" fontId="34" fillId="0" borderId="0" xfId="0" applyFont="1" applyBorder="1" applyAlignment="1">
      <alignment horizontal="center" vertical="center"/>
    </xf>
    <xf numFmtId="0" fontId="38" fillId="0" borderId="10" xfId="0" applyFont="1" applyBorder="1" applyAlignment="1">
      <alignment horizontal="center" vertical="center" textRotation="90" wrapText="1"/>
    </xf>
    <xf numFmtId="0" fontId="38" fillId="0" borderId="10" xfId="0" applyFont="1" applyBorder="1" applyAlignment="1">
      <alignment horizontal="center" vertical="center"/>
    </xf>
    <xf numFmtId="0" fontId="31" fillId="0" borderId="2" xfId="0" applyFont="1" applyBorder="1" applyAlignment="1">
      <alignment horizontal="center" vertical="center" wrapText="1"/>
    </xf>
    <xf numFmtId="0" fontId="35" fillId="0" borderId="2" xfId="0" applyFont="1" applyBorder="1" applyAlignment="1">
      <alignment horizontal="center" vertical="center" wrapText="1"/>
    </xf>
  </cellXfs>
  <cellStyles count="4">
    <cellStyle name="Hyperlink" xfId="2" builtinId="8"/>
    <cellStyle name="Normal" xfId="0" builtinId="0"/>
    <cellStyle name="Percent" xfId="1" builtinId="5"/>
    <cellStyle name="TableStyleLight1" xfId="3"/>
  </cellStyles>
  <dxfs count="78">
    <dxf>
      <font>
        <sz val="11"/>
        <color rgb="FF000000"/>
        <name val="Calibri"/>
      </font>
      <fill>
        <patternFill>
          <bgColor rgb="FFBFBFBF"/>
        </patternFill>
      </fill>
    </dxf>
    <dxf>
      <font>
        <sz val="11"/>
        <color rgb="FF9C0006"/>
        <name val="Calibri"/>
      </font>
      <fill>
        <patternFill>
          <bgColor rgb="FFFFC7CE"/>
        </patternFill>
      </fill>
    </dxf>
    <dxf>
      <font>
        <sz val="11"/>
        <color rgb="FF9C6500"/>
        <name val="Calibri"/>
      </font>
      <fill>
        <patternFill>
          <bgColor rgb="FFFFEB9C"/>
        </patternFill>
      </fill>
    </dxf>
    <dxf>
      <font>
        <sz val="11"/>
        <color rgb="FF006100"/>
        <name val="Calibri"/>
      </font>
      <fill>
        <patternFill>
          <bgColor rgb="FFC6EFCE"/>
        </patternFill>
      </fill>
    </dxf>
    <dxf>
      <font>
        <sz val="11"/>
        <color rgb="FF000000"/>
        <name val="Calibri"/>
      </font>
      <fill>
        <patternFill>
          <bgColor rgb="FFFFC7CE"/>
        </patternFill>
      </fill>
    </dxf>
    <dxf>
      <font>
        <sz val="11"/>
        <color rgb="FF000000"/>
        <name val="Calibri"/>
      </font>
      <fill>
        <patternFill>
          <bgColor rgb="FFC00000"/>
        </patternFill>
      </fill>
    </dxf>
    <dxf>
      <font>
        <sz val="11"/>
        <color rgb="FF000000"/>
        <name val="Calibri"/>
      </font>
      <fill>
        <patternFill>
          <bgColor rgb="FFFFC000"/>
        </patternFill>
      </fill>
    </dxf>
    <dxf>
      <font>
        <sz val="11"/>
        <color rgb="FF000000"/>
        <name val="Calibri"/>
      </font>
      <fill>
        <patternFill>
          <bgColor rgb="FFFFFF00"/>
        </patternFill>
      </fill>
    </dxf>
    <dxf>
      <font>
        <sz val="11"/>
        <color rgb="FF000000"/>
        <name val="Calibri"/>
      </font>
      <fill>
        <patternFill>
          <bgColor rgb="FF92D050"/>
        </patternFill>
      </fill>
    </dxf>
    <dxf>
      <font>
        <sz val="11"/>
        <color rgb="FF000000"/>
        <name val="Calibri"/>
      </font>
      <fill>
        <patternFill>
          <bgColor rgb="FF00B050"/>
        </patternFill>
      </fill>
    </dxf>
    <dxf>
      <font>
        <sz val="11"/>
        <color rgb="FF000000"/>
        <name val="Calibri"/>
      </font>
      <fill>
        <patternFill>
          <bgColor rgb="FF00B0F0"/>
        </patternFill>
      </fill>
    </dxf>
    <dxf>
      <font>
        <sz val="11"/>
        <color rgb="FF000000"/>
        <name val="Calibri"/>
      </font>
      <fill>
        <patternFill>
          <bgColor rgb="FFFCD5B5"/>
        </patternFill>
      </fill>
    </dxf>
    <dxf>
      <font>
        <sz val="11"/>
        <color rgb="FF000000"/>
        <name val="Calibri"/>
      </font>
      <fill>
        <patternFill>
          <bgColor rgb="FFC4BD97"/>
        </patternFill>
      </fill>
    </dxf>
    <dxf>
      <font>
        <sz val="11"/>
        <color rgb="FF000000"/>
        <name val="Calibri"/>
      </font>
      <fill>
        <patternFill>
          <bgColor rgb="FFBFBFBF"/>
        </patternFill>
      </fill>
    </dxf>
    <dxf>
      <font>
        <sz val="11"/>
        <color rgb="FF000000"/>
        <name val="Calibri"/>
      </font>
      <fill>
        <patternFill>
          <bgColor rgb="FFCC0099"/>
        </patternFill>
      </fill>
    </dxf>
    <dxf>
      <font>
        <sz val="11"/>
        <color rgb="FF000000"/>
        <name val="Calibri"/>
      </font>
      <fill>
        <patternFill>
          <bgColor rgb="FF008080"/>
        </patternFill>
      </fill>
    </dxf>
    <dxf>
      <font>
        <sz val="11"/>
        <color rgb="FF000000"/>
        <name val="Calibri"/>
      </font>
      <fill>
        <patternFill>
          <bgColor rgb="FF993300"/>
        </patternFill>
      </fill>
    </dxf>
    <dxf>
      <font>
        <sz val="11"/>
        <color rgb="FFFFFFFF"/>
        <name val="Calibri"/>
      </font>
      <fill>
        <patternFill>
          <bgColor rgb="FF0D0D0D"/>
        </patternFill>
      </fill>
    </dxf>
    <dxf>
      <font>
        <sz val="11"/>
        <color rgb="FF000000"/>
        <name val="Calibri"/>
      </font>
      <fill>
        <patternFill>
          <bgColor rgb="FFBFBFBF"/>
        </patternFill>
      </fill>
    </dxf>
    <dxf>
      <font>
        <sz val="11"/>
        <color rgb="FF000000"/>
        <name val="Calibri"/>
      </font>
      <fill>
        <patternFill>
          <bgColor rgb="FFCC0099"/>
        </patternFill>
      </fill>
    </dxf>
    <dxf>
      <font>
        <sz val="11"/>
        <color rgb="FF000000"/>
        <name val="Calibri"/>
      </font>
      <fill>
        <patternFill>
          <bgColor rgb="FF008080"/>
        </patternFill>
      </fill>
    </dxf>
    <dxf>
      <font>
        <sz val="11"/>
        <color rgb="FF000000"/>
        <name val="Calibri"/>
      </font>
      <fill>
        <patternFill>
          <bgColor rgb="FF993300"/>
        </patternFill>
      </fill>
    </dxf>
    <dxf>
      <font>
        <sz val="11"/>
        <color rgb="FFFFFFFF"/>
        <name val="Calibri"/>
      </font>
      <fill>
        <patternFill>
          <bgColor rgb="FF0D0D0D"/>
        </patternFill>
      </fill>
    </dxf>
    <dxf>
      <font>
        <sz val="11"/>
        <color rgb="FF000000"/>
        <name val="Calibri"/>
      </font>
      <fill>
        <patternFill>
          <bgColor rgb="FFFCD5B5"/>
        </patternFill>
      </fill>
    </dxf>
    <dxf>
      <font>
        <sz val="11"/>
        <color rgb="FF000000"/>
        <name val="Calibri"/>
      </font>
      <fill>
        <patternFill>
          <bgColor rgb="FFE46C0A"/>
        </patternFill>
      </fill>
    </dxf>
    <dxf>
      <font>
        <sz val="11"/>
        <color rgb="FF000000"/>
        <name val="Calibri"/>
      </font>
      <fill>
        <patternFill>
          <bgColor rgb="FFFFFF00"/>
        </patternFill>
      </fill>
    </dxf>
    <dxf>
      <font>
        <sz val="11"/>
        <color rgb="FF9C0006"/>
        <name val="Calibri"/>
      </font>
      <fill>
        <patternFill>
          <bgColor rgb="FFFFC7CE"/>
        </patternFill>
      </fill>
    </dxf>
    <dxf>
      <font>
        <sz val="11"/>
        <color rgb="FF9C6500"/>
        <name val="Calibri"/>
      </font>
      <fill>
        <patternFill>
          <bgColor rgb="FFFFEB9C"/>
        </patternFill>
      </fill>
    </dxf>
    <dxf>
      <font>
        <sz val="11"/>
        <color rgb="FF006100"/>
        <name val="Calibri"/>
      </font>
      <fill>
        <patternFill>
          <bgColor rgb="FFC6EFCE"/>
        </patternFill>
      </fill>
    </dxf>
    <dxf>
      <font>
        <sz val="11"/>
        <color rgb="FF000000"/>
        <name val="Calibri"/>
      </font>
      <fill>
        <patternFill>
          <bgColor rgb="FFFFC7CE"/>
        </patternFill>
      </fill>
    </dxf>
    <dxf>
      <font>
        <sz val="11"/>
        <color rgb="FF000000"/>
        <name val="Calibri"/>
      </font>
      <fill>
        <patternFill>
          <bgColor rgb="FFC00000"/>
        </patternFill>
      </fill>
    </dxf>
    <dxf>
      <font>
        <sz val="11"/>
        <color rgb="FF000000"/>
        <name val="Calibri"/>
      </font>
      <fill>
        <patternFill>
          <bgColor rgb="FFFFC000"/>
        </patternFill>
      </fill>
    </dxf>
    <dxf>
      <font>
        <sz val="11"/>
        <color rgb="FF000000"/>
        <name val="Calibri"/>
      </font>
      <fill>
        <patternFill>
          <bgColor rgb="FFFFFF00"/>
        </patternFill>
      </fill>
    </dxf>
    <dxf>
      <font>
        <sz val="11"/>
        <color rgb="FF000000"/>
        <name val="Calibri"/>
      </font>
      <fill>
        <patternFill>
          <bgColor rgb="FF92D050"/>
        </patternFill>
      </fill>
    </dxf>
    <dxf>
      <font>
        <sz val="11"/>
        <color rgb="FF000000"/>
        <name val="Calibri"/>
      </font>
      <fill>
        <patternFill>
          <bgColor rgb="FF00B050"/>
        </patternFill>
      </fill>
    </dxf>
    <dxf>
      <font>
        <sz val="11"/>
        <color rgb="FF000000"/>
        <name val="Calibri"/>
      </font>
      <fill>
        <patternFill>
          <bgColor rgb="FF00B0F0"/>
        </patternFill>
      </fill>
    </dxf>
    <dxf>
      <font>
        <sz val="11"/>
        <color rgb="FF000000"/>
        <name val="Calibri"/>
      </font>
      <fill>
        <patternFill>
          <bgColor rgb="FFFCD5B5"/>
        </patternFill>
      </fill>
    </dxf>
    <dxf>
      <font>
        <sz val="11"/>
        <color rgb="FF000000"/>
        <name val="Calibri"/>
      </font>
      <fill>
        <patternFill>
          <bgColor rgb="FFC4BD97"/>
        </patternFill>
      </fill>
    </dxf>
    <dxf>
      <font>
        <sz val="11"/>
        <color rgb="FF000000"/>
        <name val="Calibri"/>
      </font>
      <fill>
        <patternFill>
          <bgColor rgb="FFCC0099"/>
        </patternFill>
      </fill>
    </dxf>
    <dxf>
      <font>
        <sz val="11"/>
        <color rgb="FF000000"/>
        <name val="Calibri"/>
      </font>
      <fill>
        <patternFill>
          <bgColor rgb="FF008080"/>
        </patternFill>
      </fill>
    </dxf>
    <dxf>
      <font>
        <sz val="11"/>
        <color rgb="FF000000"/>
        <name val="Calibri"/>
      </font>
      <fill>
        <patternFill>
          <bgColor rgb="FF993300"/>
        </patternFill>
      </fill>
    </dxf>
    <dxf>
      <font>
        <sz val="11"/>
        <color rgb="FFFFFFFF"/>
        <name val="Calibri"/>
      </font>
      <fill>
        <patternFill>
          <bgColor rgb="FF0D0D0D"/>
        </patternFill>
      </fill>
    </dxf>
    <dxf>
      <font>
        <sz val="11"/>
        <color rgb="FF9C0006"/>
        <name val="Calibri"/>
      </font>
      <fill>
        <patternFill>
          <bgColor rgb="FFFFC7CE"/>
        </patternFill>
      </fill>
    </dxf>
    <dxf>
      <font>
        <sz val="11"/>
        <color rgb="FF9C6500"/>
        <name val="Calibri"/>
      </font>
      <fill>
        <patternFill>
          <bgColor rgb="FFFFEB9C"/>
        </patternFill>
      </fill>
    </dxf>
    <dxf>
      <font>
        <sz val="11"/>
        <color rgb="FF006100"/>
        <name val="Calibri"/>
      </font>
      <fill>
        <patternFill>
          <bgColor rgb="FFC6EFCE"/>
        </patternFill>
      </fill>
    </dxf>
    <dxf>
      <font>
        <sz val="11"/>
        <color rgb="FF000000"/>
        <name val="Calibri"/>
      </font>
      <fill>
        <patternFill>
          <bgColor rgb="FFFFC7CE"/>
        </patternFill>
      </fill>
    </dxf>
    <dxf>
      <font>
        <sz val="11"/>
        <color rgb="FF000000"/>
        <name val="Calibri"/>
      </font>
      <fill>
        <patternFill>
          <bgColor rgb="FFC00000"/>
        </patternFill>
      </fill>
    </dxf>
    <dxf>
      <font>
        <sz val="11"/>
        <color rgb="FF000000"/>
        <name val="Calibri"/>
      </font>
      <fill>
        <patternFill>
          <bgColor rgb="FFFFC000"/>
        </patternFill>
      </fill>
    </dxf>
    <dxf>
      <font>
        <sz val="11"/>
        <color rgb="FF000000"/>
        <name val="Calibri"/>
      </font>
      <fill>
        <patternFill>
          <bgColor rgb="FFFFFF00"/>
        </patternFill>
      </fill>
    </dxf>
    <dxf>
      <font>
        <sz val="11"/>
        <color rgb="FF000000"/>
        <name val="Calibri"/>
      </font>
      <fill>
        <patternFill>
          <bgColor rgb="FF92D050"/>
        </patternFill>
      </fill>
    </dxf>
    <dxf>
      <font>
        <sz val="11"/>
        <color rgb="FF000000"/>
        <name val="Calibri"/>
      </font>
      <fill>
        <patternFill>
          <bgColor rgb="FF00B050"/>
        </patternFill>
      </fill>
    </dxf>
    <dxf>
      <font>
        <sz val="11"/>
        <color rgb="FF000000"/>
        <name val="Calibri"/>
      </font>
      <fill>
        <patternFill>
          <bgColor rgb="FF00B0F0"/>
        </patternFill>
      </fill>
    </dxf>
    <dxf>
      <font>
        <sz val="11"/>
        <color rgb="FF000000"/>
        <name val="Calibri"/>
      </font>
      <fill>
        <patternFill>
          <bgColor rgb="FFFCD5B5"/>
        </patternFill>
      </fill>
    </dxf>
    <dxf>
      <font>
        <sz val="11"/>
        <color rgb="FF000000"/>
        <name val="Calibri"/>
      </font>
      <fill>
        <patternFill>
          <bgColor rgb="FFC4BD97"/>
        </patternFill>
      </fill>
    </dxf>
    <dxf>
      <font>
        <sz val="11"/>
        <color rgb="FF000000"/>
        <name val="Calibri"/>
      </font>
      <fill>
        <patternFill>
          <bgColor rgb="FFBFBFBF"/>
        </patternFill>
      </fill>
    </dxf>
    <dxf>
      <font>
        <sz val="11"/>
        <color rgb="FF000000"/>
        <name val="Calibri"/>
      </font>
      <fill>
        <patternFill>
          <bgColor rgb="FFCC0099"/>
        </patternFill>
      </fill>
    </dxf>
    <dxf>
      <font>
        <sz val="11"/>
        <color rgb="FF000000"/>
        <name val="Calibri"/>
      </font>
      <fill>
        <patternFill>
          <bgColor rgb="FF008080"/>
        </patternFill>
      </fill>
    </dxf>
    <dxf>
      <font>
        <sz val="11"/>
        <color rgb="FF000000"/>
        <name val="Calibri"/>
      </font>
      <fill>
        <patternFill>
          <bgColor rgb="FF993300"/>
        </patternFill>
      </fill>
    </dxf>
    <dxf>
      <font>
        <sz val="11"/>
        <color rgb="FFFFFFFF"/>
        <name val="Calibri"/>
      </font>
      <fill>
        <patternFill>
          <bgColor rgb="FF0D0D0D"/>
        </patternFill>
      </fill>
    </dxf>
    <dxf>
      <font>
        <sz val="11"/>
        <color rgb="FF000000"/>
        <name val="Calibri"/>
      </font>
      <fill>
        <patternFill>
          <bgColor rgb="FFCC3300"/>
        </patternFill>
      </fill>
    </dxf>
    <dxf>
      <font>
        <sz val="11"/>
        <color rgb="FF9C0006"/>
        <name val="Calibri"/>
      </font>
      <fill>
        <patternFill>
          <bgColor rgb="FFFFC7CE"/>
        </patternFill>
      </fill>
    </dxf>
    <dxf>
      <font>
        <sz val="11"/>
        <color rgb="FF9C6500"/>
        <name val="Calibri"/>
      </font>
      <fill>
        <patternFill>
          <bgColor rgb="FFFFEB9C"/>
        </patternFill>
      </fill>
    </dxf>
    <dxf>
      <font>
        <sz val="11"/>
        <color rgb="FF006100"/>
        <name val="Calibri"/>
      </font>
      <fill>
        <patternFill>
          <bgColor rgb="FFC6EFCE"/>
        </patternFill>
      </fill>
    </dxf>
    <dxf>
      <font>
        <sz val="11"/>
        <color rgb="FF000000"/>
        <name val="Calibri"/>
      </font>
      <fill>
        <patternFill>
          <bgColor rgb="FFFFC7CE"/>
        </patternFill>
      </fill>
    </dxf>
    <dxf>
      <font>
        <sz val="11"/>
        <color rgb="FF000000"/>
        <name val="Calibri"/>
      </font>
      <fill>
        <patternFill>
          <bgColor rgb="FFC00000"/>
        </patternFill>
      </fill>
    </dxf>
    <dxf>
      <font>
        <sz val="11"/>
        <color rgb="FF000000"/>
        <name val="Calibri"/>
      </font>
      <fill>
        <patternFill>
          <bgColor rgb="FFFFC000"/>
        </patternFill>
      </fill>
    </dxf>
    <dxf>
      <font>
        <sz val="11"/>
        <color rgb="FF000000"/>
        <name val="Calibri"/>
      </font>
      <fill>
        <patternFill>
          <bgColor rgb="FFFFFF00"/>
        </patternFill>
      </fill>
    </dxf>
    <dxf>
      <font>
        <sz val="11"/>
        <color rgb="FF000000"/>
        <name val="Calibri"/>
      </font>
      <fill>
        <patternFill>
          <bgColor rgb="FF92D050"/>
        </patternFill>
      </fill>
    </dxf>
    <dxf>
      <font>
        <sz val="11"/>
        <color rgb="FF000000"/>
        <name val="Calibri"/>
      </font>
      <fill>
        <patternFill>
          <bgColor rgb="FF00B050"/>
        </patternFill>
      </fill>
    </dxf>
    <dxf>
      <font>
        <sz val="11"/>
        <color rgb="FF000000"/>
        <name val="Calibri"/>
      </font>
      <fill>
        <patternFill>
          <bgColor rgb="FF00B0F0"/>
        </patternFill>
      </fill>
    </dxf>
    <dxf>
      <font>
        <sz val="11"/>
        <color rgb="FF000000"/>
        <name val="Calibri"/>
      </font>
      <fill>
        <patternFill>
          <bgColor rgb="FFFCD5B5"/>
        </patternFill>
      </fill>
    </dxf>
    <dxf>
      <font>
        <sz val="11"/>
        <color rgb="FF000000"/>
        <name val="Calibri"/>
      </font>
      <fill>
        <patternFill>
          <bgColor rgb="FFC4BD97"/>
        </patternFill>
      </fill>
    </dxf>
    <dxf>
      <font>
        <sz val="11"/>
        <color rgb="FF000000"/>
        <name val="Calibri"/>
      </font>
      <fill>
        <patternFill>
          <bgColor rgb="FFBFBFBF"/>
        </patternFill>
      </fill>
    </dxf>
    <dxf>
      <font>
        <sz val="11"/>
        <color rgb="FF000000"/>
        <name val="Calibri"/>
      </font>
      <fill>
        <patternFill>
          <bgColor rgb="FFCC0099"/>
        </patternFill>
      </fill>
    </dxf>
    <dxf>
      <font>
        <sz val="11"/>
        <color rgb="FF000000"/>
        <name val="Calibri"/>
      </font>
      <fill>
        <patternFill>
          <bgColor rgb="FF008080"/>
        </patternFill>
      </fill>
    </dxf>
    <dxf>
      <font>
        <sz val="11"/>
        <color rgb="FF000000"/>
        <name val="Calibri"/>
      </font>
      <fill>
        <patternFill>
          <bgColor rgb="FF993300"/>
        </patternFill>
      </fill>
    </dxf>
    <dxf>
      <font>
        <sz val="11"/>
        <color rgb="FFFFFFFF"/>
        <name val="Calibri"/>
      </font>
      <fill>
        <patternFill>
          <bgColor rgb="FF0D0D0D"/>
        </patternFill>
      </fill>
    </dxf>
    <dxf>
      <font>
        <sz val="11"/>
        <color rgb="FF000000"/>
        <name val="Calibri"/>
      </font>
      <fill>
        <patternFill>
          <bgColor rgb="FFCC33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9900"/>
      <rgbColor rgb="FF000099"/>
      <rgbColor rgb="FF9C6500"/>
      <rgbColor rgb="FFCC0099"/>
      <rgbColor rgb="FF008080"/>
      <rgbColor rgb="FFBFBFBF"/>
      <rgbColor rgb="FF7F7F7F"/>
      <rgbColor rgb="FFFFFF66"/>
      <rgbColor rgb="FF953735"/>
      <rgbColor rgb="FFEBF1DE"/>
      <rgbColor rgb="FFC6EFCE"/>
      <rgbColor rgb="FF660066"/>
      <rgbColor rgb="FFD99694"/>
      <rgbColor rgb="FF0066CC"/>
      <rgbColor rgb="FFD9D9D9"/>
      <rgbColor rgb="FF000080"/>
      <rgbColor rgb="FFFF00FF"/>
      <rgbColor rgb="FFCCFF33"/>
      <rgbColor rgb="FF00FFFF"/>
      <rgbColor rgb="FFC00000"/>
      <rgbColor rgb="FF9C0006"/>
      <rgbColor rgb="FF006100"/>
      <rgbColor rgb="FF0000CC"/>
      <rgbColor rgb="FF00B0F0"/>
      <rgbColor rgb="FFD7E4BD"/>
      <rgbColor rgb="FFCCFFCC"/>
      <rgbColor rgb="FFFFFF99"/>
      <rgbColor rgb="FF95B3D7"/>
      <rgbColor rgb="FFFFC7CE"/>
      <rgbColor rgb="FFF2DCDB"/>
      <rgbColor rgb="FFFCD5B5"/>
      <rgbColor rgb="FF558ED5"/>
      <rgbColor rgb="FF33CCCC"/>
      <rgbColor rgb="FF92D050"/>
      <rgbColor rgb="FFFFC000"/>
      <rgbColor rgb="FFFFEB9C"/>
      <rgbColor rgb="FFE46C0A"/>
      <rgbColor rgb="FF595959"/>
      <rgbColor rgb="FFC4BD97"/>
      <rgbColor rgb="FF002060"/>
      <rgbColor rgb="FF00B050"/>
      <rgbColor rgb="FF003300"/>
      <rgbColor rgb="FF0D0D0D"/>
      <rgbColor rgb="FF993300"/>
      <rgbColor rgb="FFCC3300"/>
      <rgbColor rgb="FF1F497D"/>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sanjivksharma@yahoo.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MK21"/>
  <sheetViews>
    <sheetView zoomScale="80" zoomScaleNormal="80" workbookViewId="0">
      <selection activeCell="A2" sqref="A2:L2"/>
    </sheetView>
  </sheetViews>
  <sheetFormatPr defaultRowHeight="15.75" x14ac:dyDescent="0.25"/>
  <cols>
    <col min="1" max="1" width="9.140625" style="1"/>
    <col min="2" max="2" width="19.42578125" style="1"/>
    <col min="3" max="3" width="9.140625" style="1"/>
    <col min="4" max="4" width="8" style="1"/>
    <col min="5" max="5" width="8.5703125" style="1"/>
    <col min="6" max="6" width="6.85546875" style="1"/>
    <col min="7" max="7" width="4.85546875" style="1"/>
    <col min="8" max="8" width="9.140625" style="1"/>
    <col min="9" max="9" width="14.28515625" style="1"/>
    <col min="10" max="10" width="9.140625" style="1"/>
    <col min="11" max="11" width="20.5703125" style="1"/>
    <col min="12" max="12" width="0" style="1" hidden="1"/>
    <col min="13" max="1025" width="9.140625" style="1"/>
  </cols>
  <sheetData>
    <row r="1" spans="1:1024" ht="43.5" customHeight="1" x14ac:dyDescent="0.25">
      <c r="A1" s="249" t="s">
        <v>0</v>
      </c>
      <c r="B1" s="249"/>
      <c r="C1" s="249"/>
      <c r="D1" s="249"/>
      <c r="E1" s="249"/>
      <c r="F1" s="249"/>
      <c r="G1" s="249"/>
      <c r="H1" s="249"/>
      <c r="I1" s="249"/>
      <c r="J1" s="249"/>
      <c r="K1" s="249"/>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5">
      <c r="A2" s="250" t="s">
        <v>1</v>
      </c>
      <c r="B2" s="250"/>
      <c r="C2" s="250"/>
      <c r="D2" s="250"/>
      <c r="E2" s="250"/>
      <c r="F2" s="250"/>
      <c r="G2" s="250"/>
      <c r="H2" s="250"/>
      <c r="I2" s="250"/>
      <c r="J2" s="250"/>
      <c r="K2" s="250"/>
      <c r="L2" s="250"/>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15.75" customHeight="1" x14ac:dyDescent="0.25">
      <c r="A3" s="241"/>
      <c r="B3" s="241"/>
      <c r="C3" s="241"/>
      <c r="D3" s="241"/>
      <c r="E3" s="241"/>
      <c r="F3" s="241"/>
      <c r="G3" s="241"/>
      <c r="H3" s="241"/>
      <c r="I3" s="241"/>
      <c r="J3" s="241"/>
      <c r="K3" s="241"/>
      <c r="L3" s="2"/>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s="3" customFormat="1" ht="31.5" customHeight="1" x14ac:dyDescent="0.25">
      <c r="A4" s="251" t="s">
        <v>2</v>
      </c>
      <c r="B4" s="251"/>
      <c r="C4" s="251"/>
      <c r="D4" s="251"/>
      <c r="E4" s="251"/>
      <c r="F4" s="251"/>
      <c r="G4" s="251"/>
      <c r="H4" s="251"/>
      <c r="I4" s="251"/>
      <c r="J4" s="251"/>
      <c r="K4" s="251"/>
      <c r="L4" s="2"/>
    </row>
    <row r="5" spans="1:1024" ht="15.75" customHeight="1" x14ac:dyDescent="0.25">
      <c r="A5" s="241"/>
      <c r="B5" s="241"/>
      <c r="C5" s="241"/>
      <c r="D5" s="241"/>
      <c r="E5" s="241"/>
      <c r="F5" s="241"/>
      <c r="G5" s="241"/>
      <c r="H5" s="241"/>
      <c r="I5" s="241"/>
      <c r="J5" s="241"/>
      <c r="K5" s="241"/>
      <c r="L5" s="2"/>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34.5" customHeight="1" x14ac:dyDescent="0.25">
      <c r="A6" s="246" t="s">
        <v>3</v>
      </c>
      <c r="B6" s="246"/>
      <c r="C6" s="246"/>
      <c r="D6" s="246"/>
      <c r="E6" s="246"/>
      <c r="F6" s="246"/>
      <c r="G6" s="246"/>
      <c r="H6" s="246"/>
      <c r="I6" s="246"/>
      <c r="J6" s="246"/>
      <c r="K6" s="246"/>
      <c r="L6" s="2"/>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5.75" customHeight="1" x14ac:dyDescent="0.25">
      <c r="A7" s="241"/>
      <c r="B7" s="241"/>
      <c r="C7" s="241"/>
      <c r="D7" s="241"/>
      <c r="E7" s="241"/>
      <c r="F7" s="241"/>
      <c r="G7" s="241"/>
      <c r="H7" s="241"/>
      <c r="I7" s="241"/>
      <c r="J7" s="241"/>
      <c r="K7" s="241"/>
      <c r="L7" s="2"/>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93" customHeight="1" x14ac:dyDescent="0.25">
      <c r="A8" s="247" t="s">
        <v>4</v>
      </c>
      <c r="B8" s="247"/>
      <c r="C8" s="247"/>
      <c r="D8" s="247"/>
      <c r="E8" s="247"/>
      <c r="F8" s="247"/>
      <c r="G8" s="247"/>
      <c r="H8" s="247"/>
      <c r="I8" s="247"/>
      <c r="J8" s="247"/>
      <c r="K8" s="247"/>
      <c r="L8" s="2"/>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289.5" customHeight="1" x14ac:dyDescent="0.25">
      <c r="A9" s="248" t="s">
        <v>5</v>
      </c>
      <c r="B9" s="248"/>
      <c r="C9" s="248"/>
      <c r="D9" s="248"/>
      <c r="E9" s="248"/>
      <c r="F9" s="248"/>
      <c r="G9" s="248"/>
      <c r="H9" s="248"/>
      <c r="I9" s="248"/>
      <c r="J9" s="248"/>
      <c r="K9" s="248"/>
      <c r="L9" s="2"/>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s="5" customFormat="1" ht="16.5" customHeight="1" x14ac:dyDescent="0.25">
      <c r="A10" s="241"/>
      <c r="B10" s="241"/>
      <c r="C10" s="241"/>
      <c r="D10" s="241"/>
      <c r="E10" s="241"/>
      <c r="F10" s="241"/>
      <c r="G10" s="241"/>
      <c r="H10" s="241"/>
      <c r="I10" s="241"/>
      <c r="J10" s="241"/>
      <c r="K10" s="241"/>
      <c r="L10" s="4"/>
    </row>
    <row r="11" spans="1:1024" ht="144" customHeight="1" x14ac:dyDescent="0.25">
      <c r="A11" s="240" t="s">
        <v>6</v>
      </c>
      <c r="B11" s="240"/>
      <c r="C11" s="240"/>
      <c r="D11" s="240"/>
      <c r="E11" s="240"/>
      <c r="F11" s="240"/>
      <c r="G11" s="240"/>
      <c r="H11" s="240"/>
      <c r="I11" s="240"/>
      <c r="J11" s="240"/>
      <c r="K11" s="240"/>
      <c r="L11" s="240"/>
      <c r="O11"/>
      <c r="P11"/>
    </row>
    <row r="12" spans="1:1024" ht="17.25" customHeight="1" x14ac:dyDescent="0.25">
      <c r="A12" s="241" t="s">
        <v>7</v>
      </c>
      <c r="B12" s="241"/>
      <c r="C12" s="241"/>
      <c r="D12" s="241"/>
      <c r="E12" s="241"/>
      <c r="F12" s="241"/>
      <c r="G12" s="241"/>
      <c r="H12" s="241"/>
      <c r="I12" s="241"/>
      <c r="J12" s="241"/>
      <c r="K12" s="241"/>
      <c r="L12" s="2"/>
      <c r="O12"/>
      <c r="P12"/>
    </row>
    <row r="13" spans="1:1024" ht="53.25" customHeight="1" x14ac:dyDescent="0.25">
      <c r="A13" s="242" t="s">
        <v>8</v>
      </c>
      <c r="B13" s="242"/>
      <c r="C13" s="242"/>
      <c r="D13" s="242"/>
      <c r="E13" s="242"/>
      <c r="F13" s="242"/>
      <c r="G13" s="242"/>
      <c r="H13" s="242"/>
      <c r="I13" s="242"/>
      <c r="J13" s="242"/>
      <c r="K13" s="242"/>
      <c r="L13" s="242"/>
      <c r="O13" s="6"/>
      <c r="P13" s="6"/>
    </row>
    <row r="14" spans="1:1024" ht="17.25" customHeight="1" x14ac:dyDescent="0.25">
      <c r="A14" s="241"/>
      <c r="B14" s="241"/>
      <c r="C14" s="241"/>
      <c r="D14" s="241"/>
      <c r="E14" s="241"/>
      <c r="F14" s="241"/>
      <c r="G14" s="241"/>
      <c r="H14" s="241"/>
      <c r="I14" s="241"/>
      <c r="J14" s="241"/>
      <c r="K14" s="241"/>
      <c r="L14" s="2"/>
      <c r="O14" s="6"/>
      <c r="P14" s="6"/>
    </row>
    <row r="15" spans="1:1024" ht="16.5" customHeight="1" x14ac:dyDescent="0.25">
      <c r="A15" s="243" t="s">
        <v>9</v>
      </c>
      <c r="B15" s="243"/>
      <c r="C15" s="2"/>
      <c r="D15" s="244" t="s">
        <v>10</v>
      </c>
      <c r="E15" s="244"/>
      <c r="F15" s="244"/>
      <c r="G15" s="244"/>
      <c r="H15" s="2"/>
      <c r="I15" s="245" t="s">
        <v>11</v>
      </c>
      <c r="J15" s="245"/>
      <c r="K15" s="245"/>
      <c r="L15" s="2"/>
      <c r="O15" s="6"/>
      <c r="P15" s="6"/>
    </row>
    <row r="16" spans="1:1024" ht="19.5" customHeight="1" x14ac:dyDescent="0.25">
      <c r="A16" s="7" t="s">
        <v>12</v>
      </c>
      <c r="B16" s="8" t="s">
        <v>13</v>
      </c>
      <c r="C16" s="2"/>
      <c r="D16" s="9">
        <v>101</v>
      </c>
      <c r="E16" s="237" t="s">
        <v>14</v>
      </c>
      <c r="F16" s="237"/>
      <c r="G16" s="237"/>
      <c r="H16" s="2"/>
      <c r="I16" s="245"/>
      <c r="J16" s="245"/>
      <c r="K16" s="245"/>
      <c r="L16" s="2"/>
      <c r="O16" s="6"/>
      <c r="P16" s="6"/>
    </row>
    <row r="17" spans="1:16" ht="15.75" customHeight="1" x14ac:dyDescent="0.25">
      <c r="A17" s="9" t="s">
        <v>15</v>
      </c>
      <c r="B17" s="10" t="s">
        <v>16</v>
      </c>
      <c r="C17" s="2"/>
      <c r="D17" s="9">
        <v>2</v>
      </c>
      <c r="E17" s="237" t="s">
        <v>17</v>
      </c>
      <c r="F17" s="237"/>
      <c r="G17" s="237"/>
      <c r="H17" s="2"/>
      <c r="I17" s="11" t="s">
        <v>18</v>
      </c>
      <c r="J17" s="11"/>
      <c r="K17" s="11"/>
      <c r="L17" s="2"/>
      <c r="O17" s="6"/>
      <c r="P17" s="6"/>
    </row>
    <row r="18" spans="1:16" ht="15.75" customHeight="1" x14ac:dyDescent="0.25">
      <c r="A18" s="9" t="s">
        <v>19</v>
      </c>
      <c r="B18" s="10" t="s">
        <v>20</v>
      </c>
      <c r="C18" s="2"/>
      <c r="D18" s="9">
        <v>41</v>
      </c>
      <c r="E18" s="237" t="s">
        <v>21</v>
      </c>
      <c r="F18" s="237"/>
      <c r="G18" s="237"/>
      <c r="H18" s="2"/>
      <c r="I18" s="11" t="s">
        <v>22</v>
      </c>
      <c r="J18" s="11"/>
      <c r="K18" s="11"/>
      <c r="L18" s="2"/>
      <c r="O18" s="6"/>
      <c r="P18" s="6"/>
    </row>
    <row r="19" spans="1:16" ht="15.75" customHeight="1" x14ac:dyDescent="0.25">
      <c r="A19" s="9" t="s">
        <v>23</v>
      </c>
      <c r="B19" s="10" t="s">
        <v>24</v>
      </c>
      <c r="C19" s="2"/>
      <c r="D19" s="9">
        <v>86</v>
      </c>
      <c r="E19" s="237" t="s">
        <v>25</v>
      </c>
      <c r="F19" s="237"/>
      <c r="G19" s="237"/>
      <c r="H19" s="2"/>
      <c r="I19" s="11" t="s">
        <v>26</v>
      </c>
      <c r="J19" s="11"/>
      <c r="K19" s="11"/>
      <c r="L19" s="2"/>
      <c r="O19" s="6"/>
      <c r="P19" s="6"/>
    </row>
    <row r="20" spans="1:16" ht="16.5" customHeight="1" x14ac:dyDescent="0.25">
      <c r="A20" s="12" t="s">
        <v>19</v>
      </c>
      <c r="B20" s="13" t="s">
        <v>27</v>
      </c>
      <c r="C20" s="2"/>
      <c r="D20" s="12">
        <v>87</v>
      </c>
      <c r="E20" s="238" t="s">
        <v>28</v>
      </c>
      <c r="F20" s="238"/>
      <c r="G20" s="238"/>
      <c r="H20" s="2"/>
      <c r="I20" s="14" t="s">
        <v>29</v>
      </c>
      <c r="J20" s="11"/>
      <c r="K20" s="11"/>
      <c r="L20" s="2"/>
      <c r="O20" s="6"/>
      <c r="P20" s="6"/>
    </row>
    <row r="21" spans="1:16" x14ac:dyDescent="0.25">
      <c r="A21"/>
      <c r="B21"/>
      <c r="C21" s="2"/>
      <c r="D21" s="15"/>
      <c r="E21" s="239"/>
      <c r="F21" s="239"/>
      <c r="G21" s="239"/>
      <c r="H21" s="2"/>
      <c r="I21" s="16">
        <v>9418133050</v>
      </c>
      <c r="J21" s="17"/>
      <c r="K21" s="17"/>
      <c r="L21" s="2"/>
      <c r="O21" s="6"/>
      <c r="P21" s="6"/>
    </row>
  </sheetData>
  <sheetProtection algorithmName="SHA-512" hashValue="AevNK4OFprkAFc9wIXv0LpoI/SZXH1oWLMYUFzCBFHjENdqCGDrDA+InTpvyeQ3lPnKUa8pTXMrQBAjHcG1HMg==" saltValue="ursD6Vu+lEYd6eAqYdpzww==" spinCount="100000" sheet="1" objects="1" scenarios="1"/>
  <mergeCells count="23">
    <mergeCell ref="A1:K1"/>
    <mergeCell ref="A2:L2"/>
    <mergeCell ref="A3:K3"/>
    <mergeCell ref="A4:K4"/>
    <mergeCell ref="A5:K5"/>
    <mergeCell ref="A6:K6"/>
    <mergeCell ref="A7:K7"/>
    <mergeCell ref="A8:K8"/>
    <mergeCell ref="A9:K9"/>
    <mergeCell ref="A10:K10"/>
    <mergeCell ref="A11:L11"/>
    <mergeCell ref="A12:K12"/>
    <mergeCell ref="A13:L13"/>
    <mergeCell ref="A14:K14"/>
    <mergeCell ref="A15:B15"/>
    <mergeCell ref="D15:G15"/>
    <mergeCell ref="I15:K16"/>
    <mergeCell ref="E16:G16"/>
    <mergeCell ref="E17:G17"/>
    <mergeCell ref="E18:G18"/>
    <mergeCell ref="E19:G19"/>
    <mergeCell ref="E20:G20"/>
    <mergeCell ref="E21:G21"/>
  </mergeCells>
  <hyperlinks>
    <hyperlink ref="I20" r:id="rId1"/>
  </hyperlinks>
  <printOptions horizontalCentered="1" verticalCentered="1"/>
  <pageMargins left="0.42013888888888901" right="0.22013888888888899" top="0.35" bottom="0.74791666666666701" header="0.51180555555555496" footer="0.51180555555555496"/>
  <pageSetup paperSize="0" scale="0" firstPageNumber="0" orientation="portrait" usePrinterDefaults="0"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AMK17"/>
  <sheetViews>
    <sheetView zoomScale="70" zoomScaleNormal="70" workbookViewId="0">
      <selection activeCell="U21" sqref="U21"/>
    </sheetView>
  </sheetViews>
  <sheetFormatPr defaultRowHeight="15.75" x14ac:dyDescent="0.25"/>
  <cols>
    <col min="1" max="1" width="4.85546875" style="195"/>
    <col min="2" max="2" width="8.7109375" style="195"/>
    <col min="3" max="3" width="6.5703125" style="195"/>
    <col min="4" max="6" width="4.42578125" style="195"/>
    <col min="7" max="7" width="4.5703125" style="195"/>
    <col min="8" max="8" width="4.42578125" style="195"/>
    <col min="9" max="9" width="9.28515625" style="195"/>
    <col min="10" max="10" width="9.85546875" style="195"/>
    <col min="11" max="11" width="10" style="195"/>
    <col min="12" max="39" width="4.7109375" style="195"/>
    <col min="40" max="40" width="5.5703125" style="195"/>
    <col min="41" max="41" width="6" style="195"/>
    <col min="42" max="42" width="7.28515625" style="195"/>
    <col min="43" max="43" width="5.7109375" style="195"/>
    <col min="44" max="44" width="6.28515625" style="195"/>
    <col min="45" max="46" width="8.7109375" style="195"/>
    <col min="47" max="47" width="6.85546875" style="195"/>
    <col min="48" max="1025" width="9.140625" style="195"/>
  </cols>
  <sheetData>
    <row r="1" spans="1:47" ht="18.75" x14ac:dyDescent="0.25">
      <c r="A1" s="293" t="s">
        <v>139</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293"/>
      <c r="AO1" s="293"/>
      <c r="AP1" s="293"/>
      <c r="AQ1" s="293"/>
      <c r="AR1" s="293"/>
      <c r="AS1" s="293"/>
      <c r="AT1" s="293"/>
      <c r="AU1" s="293"/>
    </row>
    <row r="2" spans="1:47" x14ac:dyDescent="0.25">
      <c r="A2" s="294" t="s">
        <v>140</v>
      </c>
      <c r="B2" s="294"/>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294"/>
      <c r="AO2" s="294"/>
      <c r="AP2" s="294"/>
      <c r="AQ2" s="294"/>
      <c r="AR2" s="294"/>
      <c r="AS2" s="294"/>
      <c r="AT2" s="294"/>
      <c r="AU2" s="294"/>
    </row>
    <row r="3" spans="1:47" ht="15.75" customHeight="1" x14ac:dyDescent="0.25">
      <c r="A3" s="295" t="s">
        <v>141</v>
      </c>
      <c r="B3" s="295" t="s">
        <v>142</v>
      </c>
      <c r="C3" s="292" t="s">
        <v>109</v>
      </c>
      <c r="D3" s="292"/>
      <c r="E3" s="292"/>
      <c r="F3" s="292" t="s">
        <v>143</v>
      </c>
      <c r="G3" s="292"/>
      <c r="H3" s="292"/>
      <c r="I3" s="292" t="s">
        <v>144</v>
      </c>
      <c r="J3" s="292"/>
      <c r="K3" s="292"/>
      <c r="L3" s="296" t="s">
        <v>145</v>
      </c>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6"/>
      <c r="AN3" s="296"/>
      <c r="AO3" s="296"/>
      <c r="AP3" s="296"/>
      <c r="AQ3" s="296"/>
      <c r="AR3" s="296"/>
      <c r="AS3" s="296"/>
      <c r="AT3" s="296"/>
      <c r="AU3" s="296"/>
    </row>
    <row r="4" spans="1:47" ht="36" customHeight="1" x14ac:dyDescent="0.25">
      <c r="A4" s="295"/>
      <c r="B4" s="295"/>
      <c r="C4" s="292"/>
      <c r="D4" s="292"/>
      <c r="E4" s="292"/>
      <c r="F4" s="292"/>
      <c r="G4" s="292"/>
      <c r="H4" s="292"/>
      <c r="I4" s="292"/>
      <c r="J4" s="292"/>
      <c r="K4" s="292"/>
      <c r="L4" s="292" t="s">
        <v>38</v>
      </c>
      <c r="M4" s="292"/>
      <c r="N4" s="292"/>
      <c r="O4" s="292" t="s">
        <v>39</v>
      </c>
      <c r="P4" s="292"/>
      <c r="Q4" s="292"/>
      <c r="R4" s="292" t="s">
        <v>37</v>
      </c>
      <c r="S4" s="292"/>
      <c r="T4" s="292"/>
      <c r="U4" s="292" t="s">
        <v>36</v>
      </c>
      <c r="V4" s="292"/>
      <c r="W4" s="292"/>
      <c r="X4" s="292" t="s">
        <v>41</v>
      </c>
      <c r="Y4" s="292"/>
      <c r="Z4" s="292"/>
      <c r="AA4" s="292" t="s">
        <v>40</v>
      </c>
      <c r="AB4" s="292"/>
      <c r="AC4" s="292"/>
      <c r="AD4" s="292" t="s">
        <v>42</v>
      </c>
      <c r="AE4" s="292"/>
      <c r="AF4" s="292"/>
      <c r="AG4" s="292" t="s">
        <v>43</v>
      </c>
      <c r="AH4" s="292"/>
      <c r="AI4" s="292"/>
      <c r="AJ4" s="292" t="s">
        <v>90</v>
      </c>
      <c r="AK4" s="292"/>
      <c r="AL4" s="292"/>
      <c r="AM4" s="292" t="s">
        <v>146</v>
      </c>
      <c r="AN4" s="292"/>
      <c r="AO4" s="292"/>
      <c r="AP4" s="292" t="s">
        <v>147</v>
      </c>
      <c r="AQ4" s="292"/>
      <c r="AR4" s="292"/>
      <c r="AS4" s="292" t="s">
        <v>148</v>
      </c>
      <c r="AT4" s="292"/>
      <c r="AU4" s="292"/>
    </row>
    <row r="5" spans="1:47" x14ac:dyDescent="0.25">
      <c r="A5" s="295"/>
      <c r="B5" s="295"/>
      <c r="C5" s="196" t="s">
        <v>93</v>
      </c>
      <c r="D5" s="196" t="s">
        <v>59</v>
      </c>
      <c r="E5" s="196" t="s">
        <v>92</v>
      </c>
      <c r="F5" s="196" t="s">
        <v>93</v>
      </c>
      <c r="G5" s="196" t="s">
        <v>59</v>
      </c>
      <c r="H5" s="196" t="s">
        <v>92</v>
      </c>
      <c r="I5" s="196" t="s">
        <v>93</v>
      </c>
      <c r="J5" s="196" t="s">
        <v>59</v>
      </c>
      <c r="K5" s="196" t="s">
        <v>92</v>
      </c>
      <c r="L5" s="196" t="s">
        <v>93</v>
      </c>
      <c r="M5" s="196" t="s">
        <v>59</v>
      </c>
      <c r="N5" s="196" t="s">
        <v>92</v>
      </c>
      <c r="O5" s="196" t="s">
        <v>93</v>
      </c>
      <c r="P5" s="196" t="s">
        <v>59</v>
      </c>
      <c r="Q5" s="196" t="s">
        <v>92</v>
      </c>
      <c r="R5" s="196" t="s">
        <v>93</v>
      </c>
      <c r="S5" s="196" t="s">
        <v>59</v>
      </c>
      <c r="T5" s="196" t="s">
        <v>92</v>
      </c>
      <c r="U5" s="196" t="s">
        <v>93</v>
      </c>
      <c r="V5" s="196" t="s">
        <v>59</v>
      </c>
      <c r="W5" s="196" t="s">
        <v>92</v>
      </c>
      <c r="X5" s="196" t="s">
        <v>93</v>
      </c>
      <c r="Y5" s="196" t="s">
        <v>59</v>
      </c>
      <c r="Z5" s="196" t="s">
        <v>92</v>
      </c>
      <c r="AA5" s="196" t="s">
        <v>93</v>
      </c>
      <c r="AB5" s="196" t="s">
        <v>59</v>
      </c>
      <c r="AC5" s="196" t="s">
        <v>92</v>
      </c>
      <c r="AD5" s="196" t="s">
        <v>93</v>
      </c>
      <c r="AE5" s="196" t="s">
        <v>59</v>
      </c>
      <c r="AF5" s="196" t="s">
        <v>92</v>
      </c>
      <c r="AG5" s="196" t="s">
        <v>93</v>
      </c>
      <c r="AH5" s="196" t="s">
        <v>59</v>
      </c>
      <c r="AI5" s="196" t="s">
        <v>92</v>
      </c>
      <c r="AJ5" s="196" t="s">
        <v>93</v>
      </c>
      <c r="AK5" s="196" t="s">
        <v>59</v>
      </c>
      <c r="AL5" s="196" t="s">
        <v>92</v>
      </c>
      <c r="AM5" s="196" t="s">
        <v>93</v>
      </c>
      <c r="AN5" s="196" t="s">
        <v>59</v>
      </c>
      <c r="AO5" s="196" t="s">
        <v>92</v>
      </c>
      <c r="AP5" s="196" t="s">
        <v>93</v>
      </c>
      <c r="AQ5" s="196" t="s">
        <v>59</v>
      </c>
      <c r="AR5" s="196" t="s">
        <v>92</v>
      </c>
      <c r="AS5" s="196" t="s">
        <v>93</v>
      </c>
      <c r="AT5" s="196" t="s">
        <v>59</v>
      </c>
      <c r="AU5" s="196" t="s">
        <v>92</v>
      </c>
    </row>
    <row r="6" spans="1:47" ht="25.5" customHeight="1" x14ac:dyDescent="0.25">
      <c r="A6" s="197">
        <v>1</v>
      </c>
      <c r="B6" s="198" t="str">
        <f>MAIN!B6</f>
        <v>English</v>
      </c>
      <c r="C6" s="199">
        <f>MAIN!B27</f>
        <v>27</v>
      </c>
      <c r="D6" s="199">
        <f>MAIN!B20</f>
        <v>27</v>
      </c>
      <c r="E6" s="199">
        <f>SUM(C6:D6)</f>
        <v>54</v>
      </c>
      <c r="F6" s="200">
        <f>MAIN!$Y$31</f>
        <v>27</v>
      </c>
      <c r="G6" s="200">
        <f>MAIN!$Y$47</f>
        <v>27</v>
      </c>
      <c r="H6" s="200">
        <f>SUM(F6:G6)</f>
        <v>54</v>
      </c>
      <c r="I6" s="201">
        <f>MAIN!$Y$32</f>
        <v>100</v>
      </c>
      <c r="J6" s="201">
        <f>MAIN!$Y$48</f>
        <v>100</v>
      </c>
      <c r="K6" s="201">
        <f>MAIN!$Y$16</f>
        <v>100</v>
      </c>
      <c r="L6" s="200">
        <f>MAIN!$Y$21</f>
        <v>3</v>
      </c>
      <c r="M6" s="200">
        <f>MAIN!$Y$37</f>
        <v>6</v>
      </c>
      <c r="N6" s="200">
        <f>MAIN!$Y$5</f>
        <v>9</v>
      </c>
      <c r="O6" s="200">
        <f>MAIN!$Y$22</f>
        <v>4</v>
      </c>
      <c r="P6" s="200">
        <f>MAIN!$Y$38</f>
        <v>2</v>
      </c>
      <c r="Q6" s="200">
        <f>MAIN!$Y$6</f>
        <v>6</v>
      </c>
      <c r="R6" s="200">
        <f>MAIN!$Y$23</f>
        <v>0</v>
      </c>
      <c r="S6" s="200">
        <f>MAIN!$Y$39</f>
        <v>3</v>
      </c>
      <c r="T6" s="200">
        <f>MAIN!$Y$7</f>
        <v>3</v>
      </c>
      <c r="U6" s="200">
        <f>MAIN!$Y$24</f>
        <v>2</v>
      </c>
      <c r="V6" s="200">
        <f>MAIN!$Y$40</f>
        <v>4</v>
      </c>
      <c r="W6" s="200">
        <f>MAIN!$Y$8</f>
        <v>6</v>
      </c>
      <c r="X6" s="200">
        <f>MAIN!$Y$25</f>
        <v>8</v>
      </c>
      <c r="Y6" s="200">
        <f>MAIN!$Y$41</f>
        <v>5</v>
      </c>
      <c r="Z6" s="200">
        <f>MAIN!$Y$9</f>
        <v>13</v>
      </c>
      <c r="AA6" s="200">
        <f>MAIN!$Y$26</f>
        <v>8</v>
      </c>
      <c r="AB6" s="200">
        <f>MAIN!$Y$42</f>
        <v>3</v>
      </c>
      <c r="AC6" s="200">
        <f>MAIN!$Y$10</f>
        <v>11</v>
      </c>
      <c r="AD6" s="200">
        <f>MAIN!$Y$27</f>
        <v>1</v>
      </c>
      <c r="AE6" s="200">
        <f>MAIN!$Y$43</f>
        <v>3</v>
      </c>
      <c r="AF6" s="200">
        <f>MAIN!$Y$11</f>
        <v>4</v>
      </c>
      <c r="AG6" s="200">
        <f>MAIN!$Y$28</f>
        <v>1</v>
      </c>
      <c r="AH6" s="200">
        <f>MAIN!$Y$44</f>
        <v>1</v>
      </c>
      <c r="AI6" s="200">
        <f>MAIN!$Y$12</f>
        <v>2</v>
      </c>
      <c r="AJ6" s="200">
        <f>MAIN!$Y$29</f>
        <v>0</v>
      </c>
      <c r="AK6" s="200">
        <f>MAIN!$Y$45</f>
        <v>0</v>
      </c>
      <c r="AL6" s="200">
        <f>MAIN!$Y$13</f>
        <v>0</v>
      </c>
      <c r="AM6" s="200">
        <f>MAIN!$Y$30</f>
        <v>27</v>
      </c>
      <c r="AN6" s="200">
        <f>MAIN!$Y$46</f>
        <v>27</v>
      </c>
      <c r="AO6" s="200">
        <f>MAIN!$Y$14</f>
        <v>54</v>
      </c>
      <c r="AP6" s="199">
        <f t="shared" ref="AP6:AQ10" si="0">L6*8+O6*7+R6*6+U6*5+X6*4+AA6*3+AD6*2+AG6*1+AJ6*0</f>
        <v>121</v>
      </c>
      <c r="AQ6" s="199">
        <f t="shared" si="0"/>
        <v>136</v>
      </c>
      <c r="AR6" s="199">
        <f>AP6+AQ6</f>
        <v>257</v>
      </c>
      <c r="AS6" s="201">
        <f>MAIN!$Y$33</f>
        <v>56.018518518518526</v>
      </c>
      <c r="AT6" s="201">
        <f>MAIN!$Y$49</f>
        <v>62.962962962962962</v>
      </c>
      <c r="AU6" s="202">
        <f>MAIN!$Y$17</f>
        <v>59.490740740740748</v>
      </c>
    </row>
    <row r="7" spans="1:47" ht="25.5" customHeight="1" x14ac:dyDescent="0.25">
      <c r="A7" s="197">
        <v>2</v>
      </c>
      <c r="B7" s="198" t="str">
        <f>MAIN!B7</f>
        <v>Hindi</v>
      </c>
      <c r="C7" s="199">
        <f>MAIN!B28</f>
        <v>27</v>
      </c>
      <c r="D7" s="199">
        <f>MAIN!B21</f>
        <v>27</v>
      </c>
      <c r="E7" s="199">
        <f>SUM(C7:D7)</f>
        <v>54</v>
      </c>
      <c r="F7" s="200">
        <f>MAIN!$Z$31</f>
        <v>27</v>
      </c>
      <c r="G7" s="200">
        <f>MAIN!$Z$47</f>
        <v>27</v>
      </c>
      <c r="H7" s="200">
        <f>SUM(F7:G7)</f>
        <v>54</v>
      </c>
      <c r="I7" s="201">
        <f>MAIN!$Z$32</f>
        <v>100</v>
      </c>
      <c r="J7" s="201">
        <f>MAIN!$Z$48</f>
        <v>100</v>
      </c>
      <c r="K7" s="201">
        <f>MAIN!$Z$16</f>
        <v>100</v>
      </c>
      <c r="L7" s="200">
        <f>MAIN!$Z$21</f>
        <v>2</v>
      </c>
      <c r="M7" s="200">
        <f>MAIN!$Z$37</f>
        <v>8</v>
      </c>
      <c r="N7" s="200">
        <f>MAIN!$Z$5</f>
        <v>10</v>
      </c>
      <c r="O7" s="200">
        <f>MAIN!$Z$22</f>
        <v>7</v>
      </c>
      <c r="P7" s="200">
        <f>MAIN!$Z$38</f>
        <v>6</v>
      </c>
      <c r="Q7" s="200">
        <f>MAIN!$Z$6</f>
        <v>13</v>
      </c>
      <c r="R7" s="200">
        <f>MAIN!$Z$23</f>
        <v>7</v>
      </c>
      <c r="S7" s="200">
        <f>MAIN!$Z$39</f>
        <v>6</v>
      </c>
      <c r="T7" s="200">
        <f>MAIN!$Z$7</f>
        <v>13</v>
      </c>
      <c r="U7" s="200">
        <f>MAIN!$Z$24</f>
        <v>4</v>
      </c>
      <c r="V7" s="200">
        <f>MAIN!$Z$40</f>
        <v>1</v>
      </c>
      <c r="W7" s="200">
        <f>MAIN!$Z$8</f>
        <v>5</v>
      </c>
      <c r="X7" s="200">
        <f>MAIN!$Z$25</f>
        <v>4</v>
      </c>
      <c r="Y7" s="200">
        <f>MAIN!$Z$41</f>
        <v>5</v>
      </c>
      <c r="Z7" s="200">
        <f>MAIN!$Z$9</f>
        <v>9</v>
      </c>
      <c r="AA7" s="200">
        <f>MAIN!$Z$26</f>
        <v>1</v>
      </c>
      <c r="AB7" s="200">
        <f>MAIN!$Z$42</f>
        <v>0</v>
      </c>
      <c r="AC7" s="200">
        <f>MAIN!$Z$10</f>
        <v>1</v>
      </c>
      <c r="AD7" s="200">
        <f>MAIN!$Z$27</f>
        <v>2</v>
      </c>
      <c r="AE7" s="200">
        <f>MAIN!$Z$43</f>
        <v>1</v>
      </c>
      <c r="AF7" s="200">
        <f>MAIN!$Z$11</f>
        <v>3</v>
      </c>
      <c r="AG7" s="200">
        <f>MAIN!$Z$28</f>
        <v>0</v>
      </c>
      <c r="AH7" s="200">
        <f>MAIN!$Z$44</f>
        <v>0</v>
      </c>
      <c r="AI7" s="200">
        <f>MAIN!$Z$12</f>
        <v>0</v>
      </c>
      <c r="AJ7" s="200">
        <f>MAIN!$Z$29</f>
        <v>0</v>
      </c>
      <c r="AK7" s="200">
        <f>MAIN!$Z$45</f>
        <v>0</v>
      </c>
      <c r="AL7" s="200">
        <f>MAIN!$Z$13</f>
        <v>0</v>
      </c>
      <c r="AM7" s="200">
        <f>MAIN!$Z$30</f>
        <v>27</v>
      </c>
      <c r="AN7" s="200">
        <f>MAIN!$Z$46</f>
        <v>27</v>
      </c>
      <c r="AO7" s="200">
        <f>MAIN!$Z$14</f>
        <v>54</v>
      </c>
      <c r="AP7" s="199">
        <f t="shared" si="0"/>
        <v>150</v>
      </c>
      <c r="AQ7" s="199">
        <f t="shared" si="0"/>
        <v>169</v>
      </c>
      <c r="AR7" s="199">
        <f>AP7+AQ7</f>
        <v>319</v>
      </c>
      <c r="AS7" s="201">
        <f>MAIN!$Z$33</f>
        <v>69.444444444444443</v>
      </c>
      <c r="AT7" s="201">
        <f>MAIN!$Z$49</f>
        <v>78.240740740740748</v>
      </c>
      <c r="AU7" s="202">
        <f>MAIN!$Z$17</f>
        <v>73.842592592592595</v>
      </c>
    </row>
    <row r="8" spans="1:47" ht="25.5" customHeight="1" x14ac:dyDescent="0.25">
      <c r="A8" s="197">
        <v>3</v>
      </c>
      <c r="B8" s="198" t="str">
        <f>MAIN!B8</f>
        <v>Maths</v>
      </c>
      <c r="C8" s="199">
        <f>MAIN!B29</f>
        <v>27</v>
      </c>
      <c r="D8" s="199">
        <f>MAIN!B22</f>
        <v>27</v>
      </c>
      <c r="E8" s="199">
        <f>SUM(C8:D8)</f>
        <v>54</v>
      </c>
      <c r="F8" s="200">
        <f>MAIN!$AA$31</f>
        <v>27</v>
      </c>
      <c r="G8" s="200">
        <f>MAIN!$AA$47</f>
        <v>27</v>
      </c>
      <c r="H8" s="200">
        <f>SUM(F8:G8)</f>
        <v>54</v>
      </c>
      <c r="I8" s="201">
        <f>MAIN!$AA$32</f>
        <v>100</v>
      </c>
      <c r="J8" s="201">
        <f>MAIN!$AA$48</f>
        <v>100</v>
      </c>
      <c r="K8" s="201">
        <f>MAIN!$AA$16</f>
        <v>100</v>
      </c>
      <c r="L8" s="200">
        <f>MAIN!$AA$21</f>
        <v>3</v>
      </c>
      <c r="M8" s="200">
        <f>MAIN!$AA$37</f>
        <v>2</v>
      </c>
      <c r="N8" s="200">
        <f>MAIN!$AA$5</f>
        <v>5</v>
      </c>
      <c r="O8" s="200">
        <f>MAIN!$AA$22</f>
        <v>2</v>
      </c>
      <c r="P8" s="200">
        <f>MAIN!$AA$38</f>
        <v>5</v>
      </c>
      <c r="Q8" s="200">
        <f>MAIN!$AA$6</f>
        <v>7</v>
      </c>
      <c r="R8" s="200">
        <f>MAIN!$AA$23</f>
        <v>6</v>
      </c>
      <c r="S8" s="200">
        <f>MAIN!$AA$39</f>
        <v>4</v>
      </c>
      <c r="T8" s="200">
        <f>MAIN!$AA$7</f>
        <v>10</v>
      </c>
      <c r="U8" s="200">
        <f>MAIN!$AA$24</f>
        <v>5</v>
      </c>
      <c r="V8" s="200">
        <f>MAIN!$AA$40</f>
        <v>3</v>
      </c>
      <c r="W8" s="200">
        <f>MAIN!$AA$8</f>
        <v>8</v>
      </c>
      <c r="X8" s="200">
        <f>MAIN!$AA$25</f>
        <v>7</v>
      </c>
      <c r="Y8" s="200">
        <f>MAIN!$AA$41</f>
        <v>5</v>
      </c>
      <c r="Z8" s="200">
        <f>MAIN!$AA$9</f>
        <v>12</v>
      </c>
      <c r="AA8" s="200">
        <f>MAIN!$AA$26</f>
        <v>1</v>
      </c>
      <c r="AB8" s="200">
        <f>MAIN!$AA$42</f>
        <v>5</v>
      </c>
      <c r="AC8" s="200">
        <f>MAIN!$AA$10</f>
        <v>6</v>
      </c>
      <c r="AD8" s="200">
        <f>MAIN!$AA$27</f>
        <v>2</v>
      </c>
      <c r="AE8" s="200">
        <f>MAIN!$AA$43</f>
        <v>3</v>
      </c>
      <c r="AF8" s="200">
        <f>MAIN!$AA$11</f>
        <v>5</v>
      </c>
      <c r="AG8" s="200">
        <f>MAIN!$AA$28</f>
        <v>1</v>
      </c>
      <c r="AH8" s="200">
        <f>MAIN!$AA$44</f>
        <v>0</v>
      </c>
      <c r="AI8" s="200">
        <f>MAIN!$AA$12</f>
        <v>1</v>
      </c>
      <c r="AJ8" s="200">
        <f>MAIN!$AA$29</f>
        <v>0</v>
      </c>
      <c r="AK8" s="200">
        <f>MAIN!$AA$45</f>
        <v>0</v>
      </c>
      <c r="AL8" s="200">
        <f>MAIN!$AA$13</f>
        <v>0</v>
      </c>
      <c r="AM8" s="200">
        <f>MAIN!$AA$30</f>
        <v>27</v>
      </c>
      <c r="AN8" s="200">
        <f>MAIN!$AA$46</f>
        <v>27</v>
      </c>
      <c r="AO8" s="200">
        <f>MAIN!$AA$14</f>
        <v>54</v>
      </c>
      <c r="AP8" s="199">
        <f t="shared" si="0"/>
        <v>135</v>
      </c>
      <c r="AQ8" s="199">
        <f t="shared" si="0"/>
        <v>131</v>
      </c>
      <c r="AR8" s="199">
        <f>AP8+AQ8</f>
        <v>266</v>
      </c>
      <c r="AS8" s="201">
        <f>MAIN!$AA$33</f>
        <v>62.5</v>
      </c>
      <c r="AT8" s="201">
        <f>MAIN!$AA$49</f>
        <v>60.648148148148152</v>
      </c>
      <c r="AU8" s="202">
        <f>MAIN!$AA$17</f>
        <v>61.574074074074069</v>
      </c>
    </row>
    <row r="9" spans="1:47" ht="25.5" customHeight="1" x14ac:dyDescent="0.25">
      <c r="A9" s="197">
        <v>4</v>
      </c>
      <c r="B9" s="198" t="str">
        <f>MAIN!B9</f>
        <v>Science</v>
      </c>
      <c r="C9" s="199">
        <f>MAIN!B30</f>
        <v>27</v>
      </c>
      <c r="D9" s="199">
        <f>MAIN!B23</f>
        <v>27</v>
      </c>
      <c r="E9" s="199">
        <f>SUM(C9:D9)</f>
        <v>54</v>
      </c>
      <c r="F9" s="200">
        <f>MAIN!$AB$31</f>
        <v>27</v>
      </c>
      <c r="G9" s="200">
        <f>MAIN!$AB$47</f>
        <v>27</v>
      </c>
      <c r="H9" s="200">
        <f>SUM(F9:G9)</f>
        <v>54</v>
      </c>
      <c r="I9" s="201">
        <f>MAIN!$AB$32</f>
        <v>100</v>
      </c>
      <c r="J9" s="201">
        <f>MAIN!$AB$48</f>
        <v>100</v>
      </c>
      <c r="K9" s="201">
        <f>MAIN!$AB$16</f>
        <v>100</v>
      </c>
      <c r="L9" s="200">
        <f>MAIN!$AB$21</f>
        <v>5</v>
      </c>
      <c r="M9" s="200">
        <f>MAIN!$AB$37</f>
        <v>8</v>
      </c>
      <c r="N9" s="200">
        <f>MAIN!$AB$5</f>
        <v>13</v>
      </c>
      <c r="O9" s="200">
        <f>MAIN!$AB$22</f>
        <v>5</v>
      </c>
      <c r="P9" s="200">
        <f>MAIN!$AB$38</f>
        <v>5</v>
      </c>
      <c r="Q9" s="200">
        <f>MAIN!$AB$6</f>
        <v>10</v>
      </c>
      <c r="R9" s="200">
        <f>MAIN!$AB$23</f>
        <v>7</v>
      </c>
      <c r="S9" s="200">
        <f>MAIN!$AB$39</f>
        <v>5</v>
      </c>
      <c r="T9" s="200">
        <f>MAIN!$AB$7</f>
        <v>12</v>
      </c>
      <c r="U9" s="200">
        <f>MAIN!$AB$24</f>
        <v>3</v>
      </c>
      <c r="V9" s="200">
        <f>MAIN!$AB$40</f>
        <v>1</v>
      </c>
      <c r="W9" s="200">
        <f>MAIN!$AB$8</f>
        <v>4</v>
      </c>
      <c r="X9" s="200">
        <f>MAIN!$AB$25</f>
        <v>5</v>
      </c>
      <c r="Y9" s="200">
        <f>MAIN!$AB$41</f>
        <v>5</v>
      </c>
      <c r="Z9" s="200">
        <f>MAIN!$AB$9</f>
        <v>10</v>
      </c>
      <c r="AA9" s="200">
        <f>MAIN!$AB$26</f>
        <v>1</v>
      </c>
      <c r="AB9" s="200">
        <f>MAIN!$AB$42</f>
        <v>1</v>
      </c>
      <c r="AC9" s="200">
        <f>MAIN!$AB$10</f>
        <v>2</v>
      </c>
      <c r="AD9" s="200">
        <f>MAIN!$AB$27</f>
        <v>1</v>
      </c>
      <c r="AE9" s="200">
        <f>MAIN!$AB$43</f>
        <v>2</v>
      </c>
      <c r="AF9" s="200">
        <f>MAIN!$AB$11</f>
        <v>3</v>
      </c>
      <c r="AG9" s="200">
        <f>MAIN!$AB$28</f>
        <v>0</v>
      </c>
      <c r="AH9" s="200">
        <f>MAIN!$AB$44</f>
        <v>0</v>
      </c>
      <c r="AI9" s="200">
        <f>MAIN!$AB$12</f>
        <v>0</v>
      </c>
      <c r="AJ9" s="200">
        <f>MAIN!$AB$29</f>
        <v>0</v>
      </c>
      <c r="AK9" s="200">
        <f>MAIN!$AB$45</f>
        <v>0</v>
      </c>
      <c r="AL9" s="200">
        <f>MAIN!$AB$13</f>
        <v>0</v>
      </c>
      <c r="AM9" s="200">
        <f>MAIN!$AB$30</f>
        <v>27</v>
      </c>
      <c r="AN9" s="200">
        <f>MAIN!$AB$46</f>
        <v>27</v>
      </c>
      <c r="AO9" s="200">
        <f>MAIN!$AB$14</f>
        <v>54</v>
      </c>
      <c r="AP9" s="199">
        <f t="shared" si="0"/>
        <v>157</v>
      </c>
      <c r="AQ9" s="199">
        <f t="shared" si="0"/>
        <v>161</v>
      </c>
      <c r="AR9" s="199">
        <f>AP9+AQ9</f>
        <v>318</v>
      </c>
      <c r="AS9" s="201">
        <f>MAIN!$AB$33</f>
        <v>72.68518518518519</v>
      </c>
      <c r="AT9" s="201">
        <f>MAIN!$AB$49</f>
        <v>74.537037037037038</v>
      </c>
      <c r="AU9" s="202">
        <f>MAIN!$AB$17</f>
        <v>73.611111111111114</v>
      </c>
    </row>
    <row r="10" spans="1:47" ht="25.5" customHeight="1" x14ac:dyDescent="0.25">
      <c r="A10" s="197">
        <v>5</v>
      </c>
      <c r="B10" s="198" t="str">
        <f>MAIN!B10</f>
        <v>S.SC.</v>
      </c>
      <c r="C10" s="199">
        <f>MAIN!B31</f>
        <v>27</v>
      </c>
      <c r="D10" s="199">
        <f>MAIN!B24</f>
        <v>27</v>
      </c>
      <c r="E10" s="199">
        <f>SUM(C10:D10)</f>
        <v>54</v>
      </c>
      <c r="F10" s="200">
        <f>MAIN!$AC$31</f>
        <v>27</v>
      </c>
      <c r="G10" s="200">
        <f>MAIN!$AC$47</f>
        <v>27</v>
      </c>
      <c r="H10" s="200">
        <f>SUM(F10:G10)</f>
        <v>54</v>
      </c>
      <c r="I10" s="201">
        <f>MAIN!$AC$32</f>
        <v>100</v>
      </c>
      <c r="J10" s="201">
        <f>MAIN!$AC$48</f>
        <v>100</v>
      </c>
      <c r="K10" s="201">
        <f>MAIN!$AC$16</f>
        <v>100</v>
      </c>
      <c r="L10" s="200">
        <f>MAIN!$AC$21</f>
        <v>2</v>
      </c>
      <c r="M10" s="200">
        <f>MAIN!$AC$37</f>
        <v>4</v>
      </c>
      <c r="N10" s="200">
        <f>MAIN!$AC$5</f>
        <v>6</v>
      </c>
      <c r="O10" s="200">
        <f>MAIN!$AC$22</f>
        <v>3</v>
      </c>
      <c r="P10" s="200">
        <f>MAIN!$AC$38</f>
        <v>3</v>
      </c>
      <c r="Q10" s="200">
        <f>MAIN!$AC$6</f>
        <v>6</v>
      </c>
      <c r="R10" s="200">
        <f>MAIN!$AC$23</f>
        <v>7</v>
      </c>
      <c r="S10" s="200">
        <f>MAIN!$AC$39</f>
        <v>7</v>
      </c>
      <c r="T10" s="200">
        <f>MAIN!$AC$7</f>
        <v>14</v>
      </c>
      <c r="U10" s="200">
        <f>MAIN!$AC$24</f>
        <v>5</v>
      </c>
      <c r="V10" s="200">
        <f>MAIN!$AC$40</f>
        <v>2</v>
      </c>
      <c r="W10" s="200">
        <f>MAIN!$AC$8</f>
        <v>7</v>
      </c>
      <c r="X10" s="200">
        <f>MAIN!$AC$25</f>
        <v>8</v>
      </c>
      <c r="Y10" s="200">
        <f>MAIN!$AC$41</f>
        <v>6</v>
      </c>
      <c r="Z10" s="200">
        <f>MAIN!$AC$9</f>
        <v>14</v>
      </c>
      <c r="AA10" s="200">
        <f>MAIN!$AC$26</f>
        <v>1</v>
      </c>
      <c r="AB10" s="200">
        <f>MAIN!$AC$42</f>
        <v>2</v>
      </c>
      <c r="AC10" s="200">
        <f>MAIN!$AC$10</f>
        <v>3</v>
      </c>
      <c r="AD10" s="200">
        <f>MAIN!$AC$27</f>
        <v>0</v>
      </c>
      <c r="AE10" s="200">
        <f>MAIN!$AC$43</f>
        <v>3</v>
      </c>
      <c r="AF10" s="200">
        <f>MAIN!$AC$11</f>
        <v>3</v>
      </c>
      <c r="AG10" s="200">
        <f>MAIN!$AC$28</f>
        <v>1</v>
      </c>
      <c r="AH10" s="200">
        <f>MAIN!$AC$44</f>
        <v>0</v>
      </c>
      <c r="AI10" s="200">
        <f>MAIN!$AC$12</f>
        <v>1</v>
      </c>
      <c r="AJ10" s="200">
        <f>MAIN!$AC$29</f>
        <v>0</v>
      </c>
      <c r="AK10" s="200">
        <f>MAIN!$AC$45</f>
        <v>0</v>
      </c>
      <c r="AL10" s="200">
        <f>MAIN!$AC$13</f>
        <v>0</v>
      </c>
      <c r="AM10" s="200">
        <f>MAIN!$AC$30</f>
        <v>27</v>
      </c>
      <c r="AN10" s="200">
        <f>MAIN!$AC$46</f>
        <v>27</v>
      </c>
      <c r="AO10" s="200">
        <f>MAIN!$AC$14</f>
        <v>54</v>
      </c>
      <c r="AP10" s="199">
        <f t="shared" si="0"/>
        <v>140</v>
      </c>
      <c r="AQ10" s="199">
        <f t="shared" si="0"/>
        <v>141</v>
      </c>
      <c r="AR10" s="199">
        <f>AP10+AQ10</f>
        <v>281</v>
      </c>
      <c r="AS10" s="201">
        <f>MAIN!$AC$33</f>
        <v>64.81481481481481</v>
      </c>
      <c r="AT10" s="201">
        <f>MAIN!$AC$49</f>
        <v>65.277777777777786</v>
      </c>
      <c r="AU10" s="202">
        <f>MAIN!$AC$17</f>
        <v>65.046296296296291</v>
      </c>
    </row>
    <row r="11" spans="1:47" x14ac:dyDescent="0.25">
      <c r="A11" s="290" t="s">
        <v>129</v>
      </c>
      <c r="B11" s="290"/>
      <c r="C11" s="203">
        <f>MAIN!S12</f>
        <v>27</v>
      </c>
      <c r="D11" s="203">
        <f>MAIN!S11</f>
        <v>27</v>
      </c>
      <c r="E11" s="203">
        <f>C11+D11</f>
        <v>54</v>
      </c>
      <c r="F11" s="204">
        <f>MAIN!K21</f>
        <v>27</v>
      </c>
      <c r="G11" s="204">
        <f>MAIN!K17</f>
        <v>27</v>
      </c>
      <c r="H11" s="204">
        <f>F11+G11</f>
        <v>54</v>
      </c>
      <c r="I11" s="204">
        <f>MAIN!N21</f>
        <v>100</v>
      </c>
      <c r="J11" s="204">
        <f>MAIN!N17</f>
        <v>100</v>
      </c>
      <c r="K11" s="204">
        <f>MAIN!N13</f>
        <v>100</v>
      </c>
      <c r="L11" s="204">
        <f>MAIN!F13</f>
        <v>15</v>
      </c>
      <c r="M11" s="204">
        <f>MAIN!H13</f>
        <v>28</v>
      </c>
      <c r="N11" s="204">
        <f>L11+M11</f>
        <v>43</v>
      </c>
      <c r="O11" s="204">
        <f>MAIN!F14</f>
        <v>21</v>
      </c>
      <c r="P11" s="204">
        <f>MAIN!H14</f>
        <v>21</v>
      </c>
      <c r="Q11" s="204">
        <f>O11+P11</f>
        <v>42</v>
      </c>
      <c r="R11" s="204">
        <f>MAIN!F15</f>
        <v>27</v>
      </c>
      <c r="S11" s="204">
        <f>MAIN!H15</f>
        <v>25</v>
      </c>
      <c r="T11" s="204">
        <f>R11+S11</f>
        <v>52</v>
      </c>
      <c r="U11" s="204">
        <f>MAIN!F16</f>
        <v>19</v>
      </c>
      <c r="V11" s="204">
        <f>MAIN!H16</f>
        <v>11</v>
      </c>
      <c r="W11" s="204">
        <f>U11+V11</f>
        <v>30</v>
      </c>
      <c r="X11" s="204">
        <f>MAIN!F17</f>
        <v>32</v>
      </c>
      <c r="Y11" s="204">
        <f>MAIN!H17</f>
        <v>26</v>
      </c>
      <c r="Z11" s="204">
        <f>X11+Y11</f>
        <v>58</v>
      </c>
      <c r="AA11" s="204">
        <f>MAIN!F18</f>
        <v>12</v>
      </c>
      <c r="AB11" s="204">
        <f>MAIN!H18</f>
        <v>11</v>
      </c>
      <c r="AC11" s="204">
        <f>AA11+AB11</f>
        <v>23</v>
      </c>
      <c r="AD11" s="204">
        <f>MAIN!F19</f>
        <v>6</v>
      </c>
      <c r="AE11" s="204">
        <f>MAIN!H19</f>
        <v>12</v>
      </c>
      <c r="AF11" s="204">
        <f>AD11+AE11</f>
        <v>18</v>
      </c>
      <c r="AG11" s="204">
        <f>MAIN!F20</f>
        <v>3</v>
      </c>
      <c r="AH11" s="204">
        <f>MAIN!H20</f>
        <v>1</v>
      </c>
      <c r="AI11" s="204">
        <f>AG11+AH11</f>
        <v>4</v>
      </c>
      <c r="AJ11" s="204">
        <f>MAIN!F21</f>
        <v>0</v>
      </c>
      <c r="AK11" s="204">
        <f>MAIN!H21</f>
        <v>0</v>
      </c>
      <c r="AL11" s="204">
        <f>AJ11+AK11</f>
        <v>0</v>
      </c>
      <c r="AM11" s="204">
        <f>SUM(MAIN!F13:F21)</f>
        <v>135</v>
      </c>
      <c r="AN11" s="204">
        <f>SUM(MAIN!H13:H21)</f>
        <v>135</v>
      </c>
      <c r="AO11" s="204">
        <f>AM11+AN11</f>
        <v>270</v>
      </c>
      <c r="AP11" s="204">
        <f>SUM(AP6:AP10)</f>
        <v>703</v>
      </c>
      <c r="AQ11" s="204">
        <f>SUM(AQ6:AQ10)</f>
        <v>738</v>
      </c>
      <c r="AR11" s="204">
        <f>SUM(AR6:AR10)</f>
        <v>1441</v>
      </c>
      <c r="AS11" s="205">
        <f>MAIN!T15</f>
        <v>65.092592592592595</v>
      </c>
      <c r="AT11" s="205">
        <f>MAIN!U15</f>
        <v>68.333333333333329</v>
      </c>
      <c r="AU11" s="205">
        <f>MAIN!S15</f>
        <v>66.712962962962962</v>
      </c>
    </row>
    <row r="12" spans="1:47" x14ac:dyDescent="0.25">
      <c r="A12" s="206"/>
      <c r="C12"/>
      <c r="D12"/>
      <c r="E12"/>
      <c r="F12"/>
      <c r="G12"/>
      <c r="H12"/>
      <c r="I12"/>
      <c r="J12"/>
      <c r="K12"/>
      <c r="L12" s="207"/>
      <c r="M12" s="207"/>
      <c r="N12" s="207"/>
      <c r="O12" s="207"/>
      <c r="P12" s="207"/>
      <c r="Q12" s="207"/>
      <c r="R12" s="207"/>
      <c r="S12" s="207"/>
      <c r="T12" s="207"/>
      <c r="U12" s="207"/>
      <c r="V12" s="207"/>
      <c r="W12" s="207"/>
      <c r="X12" s="207"/>
      <c r="Y12" s="207"/>
      <c r="Z12" s="207"/>
      <c r="AA12" s="207"/>
      <c r="AB12" s="207"/>
      <c r="AC12" s="207"/>
      <c r="AD12" s="207"/>
      <c r="AE12" s="207"/>
      <c r="AF12" s="207"/>
      <c r="AG12" s="207"/>
      <c r="AH12" s="207"/>
      <c r="AI12" s="207"/>
      <c r="AJ12" s="207"/>
      <c r="AK12" s="207"/>
      <c r="AL12" s="207"/>
      <c r="AM12" s="207"/>
      <c r="AN12" s="207"/>
      <c r="AO12" s="207"/>
      <c r="AP12" s="207"/>
      <c r="AQ12" s="207"/>
      <c r="AR12" s="207"/>
      <c r="AS12" s="207"/>
      <c r="AT12" s="207"/>
      <c r="AU12" s="207"/>
    </row>
    <row r="13" spans="1:47" x14ac:dyDescent="0.25">
      <c r="A13" s="206"/>
      <c r="C13"/>
      <c r="D13"/>
      <c r="E13"/>
      <c r="F13"/>
      <c r="G13"/>
      <c r="H13"/>
      <c r="I13"/>
      <c r="J13"/>
      <c r="K13"/>
      <c r="L13"/>
      <c r="M13"/>
      <c r="N13"/>
      <c r="O13"/>
      <c r="P13"/>
      <c r="Q13"/>
      <c r="R13"/>
      <c r="S13" s="291"/>
      <c r="T13" s="291"/>
    </row>
    <row r="14" spans="1:47" x14ac:dyDescent="0.25">
      <c r="A14" s="206"/>
      <c r="C14"/>
      <c r="D14"/>
      <c r="E14"/>
      <c r="F14"/>
      <c r="G14"/>
      <c r="H14"/>
      <c r="I14"/>
      <c r="J14"/>
      <c r="K14"/>
      <c r="L14"/>
      <c r="M14"/>
      <c r="N14"/>
      <c r="O14"/>
      <c r="P14"/>
      <c r="Q14"/>
      <c r="R14"/>
      <c r="S14"/>
    </row>
    <row r="15" spans="1:47" ht="18.75" x14ac:dyDescent="0.25">
      <c r="A15" s="206"/>
      <c r="C15" s="208" t="str">
        <f>'VIDYALAYA INFO'!G7</f>
        <v>LALIT KUMAR</v>
      </c>
      <c r="D15" s="209"/>
      <c r="E15" s="209"/>
      <c r="F15" s="209"/>
      <c r="G15" s="209"/>
      <c r="H15" s="209"/>
      <c r="I15" s="209"/>
      <c r="J15" s="209"/>
      <c r="K15" s="209"/>
      <c r="L15" s="209"/>
      <c r="M15" s="209"/>
      <c r="N15" s="209"/>
      <c r="O15" s="209"/>
      <c r="P15" s="209"/>
      <c r="Q15" s="209"/>
      <c r="R15" s="209"/>
      <c r="S15" s="209"/>
    </row>
    <row r="16" spans="1:47" x14ac:dyDescent="0.25">
      <c r="A16" s="206"/>
      <c r="C16"/>
      <c r="D16"/>
      <c r="E16"/>
      <c r="F16"/>
      <c r="G16"/>
      <c r="H16"/>
      <c r="I16"/>
      <c r="J16"/>
      <c r="K16"/>
      <c r="L16"/>
      <c r="M16"/>
    </row>
    <row r="17" spans="3:13" ht="18.75" x14ac:dyDescent="0.25">
      <c r="C17" s="208" t="s">
        <v>121</v>
      </c>
      <c r="D17" s="209"/>
      <c r="E17" s="209"/>
      <c r="F17" s="209"/>
      <c r="G17" s="209"/>
      <c r="H17" s="209"/>
      <c r="I17" s="209"/>
      <c r="J17" s="209"/>
      <c r="K17" s="209"/>
      <c r="L17" s="209"/>
      <c r="M17" s="209"/>
    </row>
  </sheetData>
  <mergeCells count="23">
    <mergeCell ref="AP4:AR4"/>
    <mergeCell ref="AS4:AU4"/>
    <mergeCell ref="A1:AU1"/>
    <mergeCell ref="A2:AU2"/>
    <mergeCell ref="A3:A5"/>
    <mergeCell ref="B3:B5"/>
    <mergeCell ref="C3:E4"/>
    <mergeCell ref="F3:H4"/>
    <mergeCell ref="I3:K4"/>
    <mergeCell ref="L3:AL3"/>
    <mergeCell ref="AM3:AU3"/>
    <mergeCell ref="L4:N4"/>
    <mergeCell ref="O4:Q4"/>
    <mergeCell ref="R4:T4"/>
    <mergeCell ref="U4:W4"/>
    <mergeCell ref="X4:Z4"/>
    <mergeCell ref="A11:B11"/>
    <mergeCell ref="S13:T13"/>
    <mergeCell ref="AG4:AI4"/>
    <mergeCell ref="AJ4:AL4"/>
    <mergeCell ref="AM4:AO4"/>
    <mergeCell ref="AA4:AC4"/>
    <mergeCell ref="AD4:AF4"/>
  </mergeCells>
  <printOptions horizontalCentered="1" verticalCentered="1"/>
  <pageMargins left="0.196527777777778" right="0.15763888888888899" top="0.74791666666666701" bottom="0.74791666666666701" header="0.51180555555555496" footer="0.51180555555555496"/>
  <pageSetup paperSize="0" scale="0" firstPageNumber="0" orientation="portrait" usePrinterDefaults="0"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95959"/>
  </sheetPr>
  <dimension ref="B1:K12"/>
  <sheetViews>
    <sheetView zoomScaleNormal="100" workbookViewId="0">
      <selection activeCell="C1" sqref="C1:H1"/>
    </sheetView>
  </sheetViews>
  <sheetFormatPr defaultRowHeight="15" x14ac:dyDescent="0.25"/>
  <cols>
    <col min="1" max="2" width="8.5703125"/>
    <col min="3" max="3" width="11.85546875"/>
    <col min="4" max="4" width="14.42578125"/>
    <col min="5" max="5" width="66.42578125"/>
    <col min="6" max="1025" width="8.5703125"/>
  </cols>
  <sheetData>
    <row r="1" spans="2:11" ht="18.75" x14ac:dyDescent="0.3">
      <c r="B1" s="210"/>
      <c r="C1" s="285" t="s">
        <v>149</v>
      </c>
      <c r="D1" s="285"/>
      <c r="E1" s="285"/>
      <c r="F1" s="285"/>
      <c r="G1" s="285"/>
      <c r="H1" s="285"/>
      <c r="I1" s="210"/>
      <c r="J1" s="210"/>
      <c r="K1" s="210"/>
    </row>
    <row r="2" spans="2:11" ht="18.75" x14ac:dyDescent="0.3">
      <c r="B2" s="210"/>
      <c r="C2" s="285" t="s">
        <v>150</v>
      </c>
      <c r="D2" s="285"/>
      <c r="E2" s="285"/>
      <c r="F2" s="285"/>
      <c r="G2" s="285"/>
      <c r="H2" s="285"/>
      <c r="I2" s="210"/>
      <c r="J2" s="210"/>
      <c r="K2" s="210"/>
    </row>
    <row r="4" spans="2:11" ht="18.75" x14ac:dyDescent="0.25">
      <c r="D4" s="211" t="s">
        <v>124</v>
      </c>
      <c r="E4" s="212" t="s">
        <v>125</v>
      </c>
    </row>
    <row r="5" spans="2:11" ht="63.75" customHeight="1" x14ac:dyDescent="0.25">
      <c r="D5" s="213" t="s">
        <v>151</v>
      </c>
      <c r="E5" s="214" t="s">
        <v>151</v>
      </c>
    </row>
    <row r="10" spans="2:11" ht="18.75" x14ac:dyDescent="0.3">
      <c r="D10" s="171" t="str">
        <f>'VIDYALAYA INFO'!G7</f>
        <v>LALIT KUMAR</v>
      </c>
    </row>
    <row r="11" spans="2:11" ht="15" customHeight="1" x14ac:dyDescent="0.25"/>
    <row r="12" spans="2:11" ht="18.75" x14ac:dyDescent="0.3">
      <c r="D12" s="171" t="s">
        <v>121</v>
      </c>
      <c r="E12" s="171"/>
    </row>
  </sheetData>
  <mergeCells count="2">
    <mergeCell ref="C1:H1"/>
    <mergeCell ref="C2:H2"/>
  </mergeCells>
  <printOptions horizontalCentered="1"/>
  <pageMargins left="0.70833333333333304" right="0.70833333333333304" top="0.74791666666666701" bottom="0.74791666666666701" header="0.51180555555555496" footer="0.51180555555555496"/>
  <pageSetup paperSize="0" scale="0" firstPageNumber="0" orientation="portrait" usePrinterDefaults="0"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F7F7F"/>
    <pageSetUpPr fitToPage="1"/>
  </sheetPr>
  <dimension ref="A1:M11"/>
  <sheetViews>
    <sheetView zoomScaleNormal="100" workbookViewId="0">
      <selection activeCell="G5" sqref="G5"/>
    </sheetView>
  </sheetViews>
  <sheetFormatPr defaultRowHeight="15" x14ac:dyDescent="0.25"/>
  <cols>
    <col min="1" max="5" width="8.5703125"/>
    <col min="6" max="6" width="17.42578125"/>
    <col min="7" max="7" width="51.140625"/>
    <col min="8" max="8" width="48.7109375"/>
    <col min="9" max="1025" width="8.5703125"/>
  </cols>
  <sheetData>
    <row r="1" spans="1:13" ht="18.75" x14ac:dyDescent="0.3">
      <c r="A1" s="285" t="s">
        <v>152</v>
      </c>
      <c r="B1" s="285"/>
      <c r="C1" s="285"/>
      <c r="D1" s="285"/>
      <c r="E1" s="285"/>
      <c r="F1" s="285"/>
      <c r="G1" s="285"/>
      <c r="H1" s="210"/>
      <c r="I1" s="210"/>
      <c r="J1" s="210"/>
      <c r="K1" s="210"/>
      <c r="L1" s="210"/>
      <c r="M1" s="210"/>
    </row>
    <row r="2" spans="1:13" ht="18.75" x14ac:dyDescent="0.3">
      <c r="A2" s="285" t="s">
        <v>153</v>
      </c>
      <c r="B2" s="285"/>
      <c r="C2" s="285"/>
      <c r="D2" s="285"/>
      <c r="E2" s="285"/>
      <c r="F2" s="285"/>
      <c r="G2" s="285"/>
      <c r="H2" s="210"/>
      <c r="I2" s="210"/>
      <c r="J2" s="210"/>
      <c r="K2" s="210"/>
      <c r="L2" s="210"/>
      <c r="M2" s="215"/>
    </row>
    <row r="3" spans="1:13" x14ac:dyDescent="0.25">
      <c r="A3" s="216"/>
    </row>
    <row r="4" spans="1:13" ht="38.25" customHeight="1" x14ac:dyDescent="0.25">
      <c r="B4" s="211" t="s">
        <v>154</v>
      </c>
      <c r="C4" s="297" t="s">
        <v>107</v>
      </c>
      <c r="D4" s="297"/>
      <c r="E4" s="297"/>
      <c r="F4" s="297"/>
      <c r="G4" s="212" t="s">
        <v>33</v>
      </c>
    </row>
    <row r="5" spans="1:13" ht="75.75" customHeight="1" x14ac:dyDescent="0.25">
      <c r="B5" s="213">
        <v>1</v>
      </c>
      <c r="C5" s="298"/>
      <c r="D5" s="298"/>
      <c r="E5" s="298"/>
      <c r="F5" s="298"/>
      <c r="G5" s="217"/>
    </row>
    <row r="6" spans="1:13" ht="18.75" x14ac:dyDescent="0.3">
      <c r="A6" s="162"/>
    </row>
    <row r="7" spans="1:13" x14ac:dyDescent="0.25">
      <c r="A7" s="218"/>
    </row>
    <row r="8" spans="1:13" x14ac:dyDescent="0.25">
      <c r="A8" s="218"/>
    </row>
    <row r="9" spans="1:13" ht="18.75" x14ac:dyDescent="0.3">
      <c r="B9" s="171" t="str">
        <f>'VIDYALAYA INFO'!G7</f>
        <v>LALIT KUMAR</v>
      </c>
    </row>
    <row r="11" spans="1:13" ht="18.75" x14ac:dyDescent="0.3">
      <c r="B11" s="171" t="s">
        <v>121</v>
      </c>
      <c r="C11" s="171"/>
      <c r="D11" s="171"/>
    </row>
  </sheetData>
  <mergeCells count="4">
    <mergeCell ref="A1:G1"/>
    <mergeCell ref="A2:G2"/>
    <mergeCell ref="C4:F4"/>
    <mergeCell ref="C5:F5"/>
  </mergeCells>
  <printOptions horizontalCentered="1"/>
  <pageMargins left="0.70833333333333304" right="0.70833333333333304" top="0.74791666666666701" bottom="0.74791666666666701" header="0.51180555555555496" footer="0.51180555555555496"/>
  <pageSetup paperSize="0" scale="0" firstPageNumber="0" orientation="portrait" usePrinterDefaults="0"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53735"/>
  </sheetPr>
  <dimension ref="A1:L13"/>
  <sheetViews>
    <sheetView zoomScaleNormal="100" workbookViewId="0">
      <selection activeCell="C5" sqref="C5"/>
    </sheetView>
  </sheetViews>
  <sheetFormatPr defaultRowHeight="15" x14ac:dyDescent="0.25"/>
  <cols>
    <col min="1" max="3" width="8.5703125"/>
    <col min="4" max="4" width="52.7109375"/>
    <col min="5" max="1025" width="8.5703125"/>
  </cols>
  <sheetData>
    <row r="1" spans="1:12" ht="18.75" x14ac:dyDescent="0.3">
      <c r="A1" s="285" t="s">
        <v>155</v>
      </c>
      <c r="B1" s="285"/>
      <c r="C1" s="285"/>
      <c r="D1" s="285"/>
      <c r="E1" s="285"/>
      <c r="F1" s="285"/>
      <c r="G1" s="285"/>
      <c r="H1" s="285"/>
      <c r="I1" s="285"/>
      <c r="J1" s="210"/>
      <c r="K1" s="210"/>
      <c r="L1" s="210"/>
    </row>
    <row r="2" spans="1:12" ht="18.75" x14ac:dyDescent="0.3">
      <c r="A2" s="285" t="s">
        <v>156</v>
      </c>
      <c r="B2" s="285"/>
      <c r="C2" s="285"/>
      <c r="D2" s="285"/>
      <c r="E2" s="285"/>
      <c r="F2" s="285"/>
      <c r="G2" s="285"/>
      <c r="H2" s="285"/>
      <c r="I2" s="285"/>
      <c r="J2" s="210"/>
      <c r="K2" s="210"/>
      <c r="L2" s="210"/>
    </row>
    <row r="3" spans="1:12" x14ac:dyDescent="0.25">
      <c r="A3" s="216"/>
    </row>
    <row r="4" spans="1:12" ht="33" customHeight="1" x14ac:dyDescent="0.25">
      <c r="C4" s="163" t="s">
        <v>157</v>
      </c>
      <c r="D4" s="219" t="s">
        <v>158</v>
      </c>
      <c r="E4" s="219">
        <v>2014</v>
      </c>
      <c r="F4" s="219">
        <v>2015</v>
      </c>
      <c r="G4" s="219">
        <v>2016</v>
      </c>
      <c r="H4" s="219">
        <v>2017</v>
      </c>
      <c r="I4" s="220">
        <v>2018</v>
      </c>
    </row>
    <row r="5" spans="1:12" ht="102" customHeight="1" x14ac:dyDescent="0.25">
      <c r="C5" s="165">
        <v>1</v>
      </c>
      <c r="D5" s="221"/>
      <c r="E5" s="221"/>
      <c r="F5" s="221"/>
      <c r="G5" s="221"/>
      <c r="H5" s="222"/>
      <c r="I5" s="222"/>
    </row>
    <row r="6" spans="1:12" x14ac:dyDescent="0.25">
      <c r="A6" s="218"/>
    </row>
    <row r="7" spans="1:12" x14ac:dyDescent="0.25">
      <c r="A7" s="223"/>
    </row>
    <row r="8" spans="1:12" x14ac:dyDescent="0.25">
      <c r="A8" s="223"/>
    </row>
    <row r="10" spans="1:12" ht="18.75" x14ac:dyDescent="0.3">
      <c r="E10" s="171"/>
      <c r="F10" s="171"/>
    </row>
    <row r="11" spans="1:12" ht="18.75" x14ac:dyDescent="0.3">
      <c r="C11" s="171" t="str">
        <f>'VIDYALAYA INFO'!G7</f>
        <v>LALIT KUMAR</v>
      </c>
    </row>
    <row r="13" spans="1:12" ht="18.75" x14ac:dyDescent="0.3">
      <c r="C13" s="171" t="s">
        <v>121</v>
      </c>
    </row>
  </sheetData>
  <mergeCells count="2">
    <mergeCell ref="A1:I1"/>
    <mergeCell ref="A2:I2"/>
  </mergeCells>
  <printOptions horizontalCentered="1" verticalCentered="1"/>
  <pageMargins left="0.70833333333333304" right="0.70833333333333304" top="0.74791666666666701" bottom="0.74791666666666701" header="0.51180555555555496" footer="0.51180555555555496"/>
  <pageSetup paperSize="0" scale="0" firstPageNumber="0" orientation="portrait" usePrinterDefaults="0"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11"/>
  <sheetViews>
    <sheetView zoomScaleNormal="100" workbookViewId="0">
      <selection activeCell="D5" sqref="D5"/>
    </sheetView>
  </sheetViews>
  <sheetFormatPr defaultRowHeight="15" x14ac:dyDescent="0.25"/>
  <cols>
    <col min="1" max="3" width="8.5703125"/>
    <col min="4" max="4" width="51"/>
    <col min="5" max="5" width="50.7109375"/>
    <col min="6" max="1025" width="8.5703125"/>
  </cols>
  <sheetData>
    <row r="1" spans="1:11" ht="21.75" x14ac:dyDescent="0.3">
      <c r="A1" s="285" t="s">
        <v>159</v>
      </c>
      <c r="B1" s="285"/>
      <c r="C1" s="285"/>
      <c r="D1" s="285"/>
      <c r="E1" s="285"/>
      <c r="F1" s="224"/>
      <c r="G1" s="224"/>
      <c r="H1" s="224"/>
      <c r="I1" s="224"/>
      <c r="J1" s="224"/>
    </row>
    <row r="2" spans="1:11" ht="18.75" x14ac:dyDescent="0.3">
      <c r="A2" s="285" t="s">
        <v>160</v>
      </c>
      <c r="B2" s="285"/>
      <c r="C2" s="285"/>
      <c r="D2" s="285"/>
      <c r="E2" s="285"/>
      <c r="F2" s="224"/>
      <c r="G2" s="224"/>
      <c r="H2" s="224"/>
      <c r="I2" s="224"/>
      <c r="J2" s="224"/>
      <c r="K2" s="224"/>
    </row>
    <row r="4" spans="1:11" ht="28.5" customHeight="1" x14ac:dyDescent="0.25">
      <c r="C4" s="225" t="s">
        <v>161</v>
      </c>
      <c r="D4" s="226" t="s">
        <v>162</v>
      </c>
      <c r="E4" s="226" t="s">
        <v>163</v>
      </c>
    </row>
    <row r="5" spans="1:11" ht="67.5" customHeight="1" x14ac:dyDescent="0.25">
      <c r="C5" s="227">
        <v>1</v>
      </c>
      <c r="D5" s="228"/>
      <c r="E5" s="228"/>
    </row>
    <row r="9" spans="1:11" ht="18.75" x14ac:dyDescent="0.3">
      <c r="C9" s="171" t="str">
        <f>'VIDYALAYA INFO'!G7</f>
        <v>LALIT KUMAR</v>
      </c>
    </row>
    <row r="11" spans="1:11" ht="18.75" x14ac:dyDescent="0.3">
      <c r="C11" s="171" t="s">
        <v>121</v>
      </c>
      <c r="D11" s="171"/>
      <c r="E11" s="171"/>
    </row>
  </sheetData>
  <mergeCells count="2">
    <mergeCell ref="A1:E1"/>
    <mergeCell ref="A2:E2"/>
  </mergeCells>
  <printOptions horizontalCentered="1" verticalCentered="1"/>
  <pageMargins left="0.70833333333333304" right="0.70833333333333304" top="0.74791666666666701" bottom="0.74791666666666701"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Q8"/>
  <sheetViews>
    <sheetView zoomScaleNormal="100" workbookViewId="0">
      <selection activeCell="G4" sqref="G4:Q4"/>
    </sheetView>
  </sheetViews>
  <sheetFormatPr defaultRowHeight="15" x14ac:dyDescent="0.25"/>
  <cols>
    <col min="1" max="1025" width="8.5703125"/>
  </cols>
  <sheetData>
    <row r="1" spans="1:17" ht="20.25" x14ac:dyDescent="0.3">
      <c r="C1" s="254" t="s">
        <v>30</v>
      </c>
      <c r="D1" s="254"/>
      <c r="E1" s="254"/>
      <c r="F1" s="254"/>
      <c r="G1" s="254"/>
      <c r="H1" s="254"/>
      <c r="I1" s="254"/>
      <c r="J1" s="254"/>
      <c r="K1" s="254"/>
      <c r="L1" s="254"/>
      <c r="M1" s="254"/>
      <c r="N1" s="254"/>
      <c r="O1" s="254"/>
      <c r="P1" s="254"/>
      <c r="Q1" s="254"/>
    </row>
    <row r="3" spans="1:17" x14ac:dyDescent="0.25">
      <c r="A3" s="255"/>
      <c r="B3" s="255"/>
      <c r="C3" s="255"/>
      <c r="D3" s="255"/>
      <c r="E3" s="255"/>
      <c r="F3" s="255"/>
      <c r="G3" s="255"/>
      <c r="H3" s="255"/>
      <c r="I3" s="255"/>
    </row>
    <row r="4" spans="1:17" ht="20.25" x14ac:dyDescent="0.3">
      <c r="C4" s="252" t="s">
        <v>31</v>
      </c>
      <c r="D4" s="252"/>
      <c r="E4" s="252"/>
      <c r="F4" s="252"/>
      <c r="G4" s="253" t="s">
        <v>219</v>
      </c>
      <c r="H4" s="253"/>
      <c r="I4" s="253"/>
      <c r="J4" s="253"/>
      <c r="K4" s="253"/>
      <c r="L4" s="253"/>
      <c r="M4" s="253"/>
      <c r="N4" s="253"/>
      <c r="O4" s="253"/>
      <c r="P4" s="253"/>
      <c r="Q4" s="253"/>
    </row>
    <row r="5" spans="1:17" ht="20.25" x14ac:dyDescent="0.3">
      <c r="C5" s="252" t="s">
        <v>32</v>
      </c>
      <c r="D5" s="252"/>
      <c r="E5" s="252"/>
      <c r="F5" s="252"/>
      <c r="G5" s="253" t="s">
        <v>220</v>
      </c>
      <c r="H5" s="253"/>
      <c r="I5" s="253"/>
      <c r="J5" s="253"/>
      <c r="K5" s="253"/>
      <c r="L5" s="253"/>
      <c r="M5" s="253"/>
      <c r="N5" s="253"/>
      <c r="O5" s="253"/>
      <c r="P5" s="253"/>
      <c r="Q5" s="253"/>
    </row>
    <row r="6" spans="1:17" ht="20.25" x14ac:dyDescent="0.3">
      <c r="C6" s="252" t="s">
        <v>33</v>
      </c>
      <c r="D6" s="252"/>
      <c r="E6" s="252"/>
      <c r="F6" s="252"/>
      <c r="G6" s="253" t="s">
        <v>26</v>
      </c>
      <c r="H6" s="253"/>
      <c r="I6" s="253"/>
      <c r="J6" s="253"/>
      <c r="K6" s="253"/>
      <c r="L6" s="253"/>
      <c r="M6" s="253"/>
      <c r="N6" s="253"/>
      <c r="O6" s="253"/>
      <c r="P6" s="253"/>
      <c r="Q6" s="253"/>
    </row>
    <row r="7" spans="1:17" ht="20.25" x14ac:dyDescent="0.3">
      <c r="C7" s="252" t="s">
        <v>34</v>
      </c>
      <c r="D7" s="252"/>
      <c r="E7" s="252"/>
      <c r="F7" s="252"/>
      <c r="G7" s="253" t="s">
        <v>221</v>
      </c>
      <c r="H7" s="253"/>
      <c r="I7" s="253"/>
      <c r="J7" s="253"/>
      <c r="K7" s="253"/>
      <c r="L7" s="253"/>
      <c r="M7" s="253"/>
      <c r="N7" s="253"/>
      <c r="O7" s="253"/>
      <c r="P7" s="253"/>
      <c r="Q7" s="253"/>
    </row>
    <row r="8" spans="1:17" ht="20.25" x14ac:dyDescent="0.3">
      <c r="C8" s="252" t="s">
        <v>35</v>
      </c>
      <c r="D8" s="252"/>
      <c r="E8" s="252"/>
      <c r="F8" s="252"/>
      <c r="G8" s="253" t="s">
        <v>222</v>
      </c>
      <c r="H8" s="253"/>
      <c r="I8" s="253"/>
      <c r="J8" s="253"/>
      <c r="K8" s="253"/>
      <c r="L8" s="253"/>
      <c r="M8" s="253"/>
      <c r="N8" s="253"/>
      <c r="O8" s="253"/>
      <c r="P8" s="253"/>
      <c r="Q8" s="253"/>
    </row>
  </sheetData>
  <mergeCells count="12">
    <mergeCell ref="C1:Q1"/>
    <mergeCell ref="A3:I3"/>
    <mergeCell ref="C4:F4"/>
    <mergeCell ref="G4:Q4"/>
    <mergeCell ref="C5:F5"/>
    <mergeCell ref="G5:Q5"/>
    <mergeCell ref="C6:F6"/>
    <mergeCell ref="G6:Q6"/>
    <mergeCell ref="C7:F7"/>
    <mergeCell ref="G7:Q7"/>
    <mergeCell ref="C8:F8"/>
    <mergeCell ref="G8:Q8"/>
  </mergeCells>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AMK82"/>
  <sheetViews>
    <sheetView zoomScaleNormal="100" workbookViewId="0"/>
  </sheetViews>
  <sheetFormatPr defaultRowHeight="15" x14ac:dyDescent="0.25"/>
  <cols>
    <col min="1" max="1" width="9.85546875" style="232"/>
    <col min="2" max="2" width="24.140625" style="232"/>
    <col min="3" max="3" width="9.85546875" style="232"/>
    <col min="4" max="4" width="37.42578125" style="232"/>
    <col min="5" max="5" width="2.7109375" style="232"/>
    <col min="6" max="6" width="7.140625" style="232"/>
    <col min="7" max="7" width="5.140625" style="232"/>
    <col min="8" max="8" width="7.28515625" style="232"/>
    <col min="9" max="9" width="8.42578125" style="232"/>
    <col min="10" max="10" width="9" style="232"/>
    <col min="11" max="11" width="6.7109375" style="232"/>
    <col min="12" max="12" width="8.42578125" style="232"/>
    <col min="13" max="13" width="7.28515625" style="232"/>
    <col min="14" max="14" width="3.42578125" style="232"/>
    <col min="15" max="15" width="8.42578125" style="232"/>
    <col min="16" max="16" width="5.140625" style="232"/>
    <col min="17" max="17" width="5.28515625" style="232"/>
    <col min="18" max="18" width="8.42578125" style="232"/>
    <col min="19" max="19" width="5.140625" style="232"/>
    <col min="20" max="20" width="28.7109375" style="232"/>
    <col min="21" max="21" width="11" style="232"/>
    <col min="22" max="23" width="6" style="232"/>
    <col min="24" max="24" width="10.85546875" style="232"/>
    <col min="25" max="1025" width="6.42578125" style="232"/>
    <col min="1026" max="16384" width="9.140625" style="132"/>
  </cols>
  <sheetData>
    <row r="1" spans="1:19" x14ac:dyDescent="0.25">
      <c r="A1" s="229"/>
      <c r="B1" s="230"/>
      <c r="C1" s="230"/>
      <c r="D1" s="229"/>
      <c r="E1" s="229"/>
      <c r="F1" s="230"/>
      <c r="G1" s="229"/>
      <c r="H1" s="229"/>
      <c r="I1" s="230"/>
      <c r="J1" s="229"/>
      <c r="K1" s="229"/>
      <c r="L1" s="230"/>
      <c r="M1" s="229"/>
      <c r="N1" s="229"/>
      <c r="O1" s="230"/>
      <c r="P1" s="229"/>
      <c r="Q1" s="229"/>
      <c r="R1" s="229"/>
      <c r="S1" s="231"/>
    </row>
    <row r="2" spans="1:19" x14ac:dyDescent="0.25">
      <c r="A2" s="229"/>
      <c r="B2" s="230"/>
      <c r="C2" s="230"/>
      <c r="D2" s="229"/>
      <c r="E2" s="229"/>
      <c r="F2" s="230"/>
      <c r="G2" s="229"/>
      <c r="H2" s="229"/>
      <c r="I2" s="230"/>
      <c r="J2" s="229"/>
      <c r="K2" s="229"/>
      <c r="L2" s="230"/>
      <c r="M2" s="229"/>
      <c r="N2" s="229"/>
      <c r="O2" s="230"/>
      <c r="P2" s="229"/>
      <c r="Q2" s="229"/>
      <c r="R2" s="229"/>
      <c r="S2" s="231"/>
    </row>
    <row r="3" spans="1:19" x14ac:dyDescent="0.25">
      <c r="A3" s="229"/>
      <c r="B3" s="230"/>
      <c r="C3" s="230"/>
      <c r="D3" s="229"/>
      <c r="E3" s="229"/>
      <c r="F3" s="230"/>
      <c r="G3" s="229"/>
      <c r="H3" s="229"/>
      <c r="I3" s="230"/>
      <c r="J3" s="229"/>
      <c r="K3" s="229"/>
      <c r="L3" s="230"/>
      <c r="M3" s="229"/>
      <c r="N3" s="229"/>
      <c r="O3" s="230"/>
      <c r="P3" s="229"/>
      <c r="Q3" s="229"/>
      <c r="R3" s="229"/>
      <c r="S3" s="231"/>
    </row>
    <row r="4" spans="1:19" x14ac:dyDescent="0.25">
      <c r="A4" s="229"/>
      <c r="B4" s="230"/>
      <c r="C4" s="230"/>
      <c r="D4" s="229"/>
      <c r="E4" s="229"/>
      <c r="F4" s="230"/>
      <c r="G4" s="229"/>
      <c r="H4" s="229"/>
      <c r="I4" s="230"/>
      <c r="J4" s="229"/>
      <c r="K4" s="229"/>
      <c r="L4" s="230"/>
      <c r="M4" s="229"/>
      <c r="N4" s="229"/>
      <c r="O4" s="230"/>
      <c r="P4" s="229"/>
      <c r="Q4" s="229"/>
      <c r="R4" s="229"/>
      <c r="S4" s="231"/>
    </row>
    <row r="5" spans="1:19" x14ac:dyDescent="0.25">
      <c r="A5" s="229"/>
      <c r="B5" s="230"/>
      <c r="C5" s="230"/>
      <c r="D5" s="229"/>
      <c r="E5" s="229"/>
      <c r="F5" s="230"/>
      <c r="G5" s="229"/>
      <c r="H5" s="229"/>
      <c r="I5" s="230"/>
      <c r="J5" s="229"/>
      <c r="K5" s="229"/>
      <c r="L5" s="230"/>
      <c r="M5" s="229"/>
      <c r="N5" s="229"/>
      <c r="O5" s="230"/>
      <c r="P5" s="229"/>
      <c r="Q5" s="229"/>
      <c r="R5" s="229"/>
      <c r="S5" s="231"/>
    </row>
    <row r="6" spans="1:19" x14ac:dyDescent="0.25">
      <c r="A6" s="229"/>
      <c r="B6" s="230"/>
      <c r="C6" s="230"/>
      <c r="D6" s="229"/>
      <c r="E6" s="229"/>
      <c r="F6" s="230"/>
      <c r="G6" s="229"/>
      <c r="H6" s="229"/>
      <c r="I6" s="230"/>
      <c r="J6" s="229"/>
      <c r="K6" s="229"/>
      <c r="L6" s="230"/>
      <c r="M6" s="229"/>
      <c r="N6" s="229"/>
      <c r="O6" s="230"/>
      <c r="P6" s="229"/>
      <c r="Q6" s="229"/>
      <c r="R6" s="229"/>
      <c r="S6" s="231"/>
    </row>
    <row r="7" spans="1:19" x14ac:dyDescent="0.25">
      <c r="A7" s="229"/>
      <c r="B7" s="230"/>
      <c r="C7" s="230"/>
      <c r="D7" s="229"/>
      <c r="E7" s="229"/>
      <c r="F7" s="230"/>
      <c r="G7" s="229"/>
      <c r="H7" s="229"/>
      <c r="I7" s="230"/>
      <c r="J7" s="229"/>
      <c r="K7" s="229"/>
      <c r="L7" s="230"/>
      <c r="M7" s="229"/>
      <c r="N7" s="229"/>
      <c r="O7" s="230"/>
      <c r="P7" s="229"/>
      <c r="Q7" s="229"/>
      <c r="R7" s="229"/>
      <c r="S7" s="231"/>
    </row>
    <row r="8" spans="1:19" x14ac:dyDescent="0.25">
      <c r="A8" s="229"/>
      <c r="B8" s="230"/>
      <c r="C8" s="230"/>
      <c r="D8" s="229"/>
      <c r="E8" s="229"/>
      <c r="F8" s="230"/>
      <c r="G8" s="229"/>
      <c r="H8" s="229"/>
      <c r="I8" s="230"/>
      <c r="J8" s="229"/>
      <c r="K8" s="229"/>
      <c r="L8" s="230"/>
      <c r="M8" s="229"/>
      <c r="N8" s="229"/>
      <c r="O8" s="230"/>
      <c r="P8" s="229"/>
      <c r="Q8" s="229"/>
      <c r="R8" s="229"/>
      <c r="S8" s="231"/>
    </row>
    <row r="9" spans="1:19" x14ac:dyDescent="0.25">
      <c r="A9" s="229"/>
      <c r="B9" s="230"/>
      <c r="C9" s="230"/>
      <c r="D9" s="229"/>
      <c r="E9" s="229"/>
      <c r="F9" s="230"/>
      <c r="G9" s="229"/>
      <c r="H9" s="229"/>
      <c r="I9" s="230"/>
      <c r="J9" s="229"/>
      <c r="K9" s="229"/>
      <c r="L9" s="230"/>
      <c r="M9" s="229"/>
      <c r="N9" s="229"/>
      <c r="O9" s="230"/>
      <c r="P9" s="229"/>
      <c r="Q9" s="229"/>
      <c r="R9" s="229"/>
      <c r="S9" s="231"/>
    </row>
    <row r="10" spans="1:19" x14ac:dyDescent="0.25">
      <c r="A10" s="229"/>
      <c r="B10" s="230"/>
      <c r="C10" s="230"/>
      <c r="D10" s="229"/>
      <c r="E10" s="229"/>
      <c r="F10" s="230"/>
      <c r="G10" s="229"/>
      <c r="H10" s="229"/>
      <c r="I10" s="230"/>
      <c r="J10" s="229"/>
      <c r="K10" s="229"/>
      <c r="L10" s="230"/>
      <c r="M10" s="229"/>
      <c r="N10" s="229"/>
      <c r="O10" s="230"/>
      <c r="P10" s="229"/>
      <c r="Q10" s="229"/>
      <c r="R10" s="229"/>
      <c r="S10" s="231"/>
    </row>
    <row r="11" spans="1:19" x14ac:dyDescent="0.25">
      <c r="A11" s="229"/>
      <c r="B11" s="230"/>
      <c r="C11" s="230"/>
      <c r="D11" s="229"/>
      <c r="E11" s="229"/>
      <c r="F11" s="230"/>
      <c r="G11" s="229"/>
      <c r="H11" s="229"/>
      <c r="I11" s="230"/>
      <c r="J11" s="229"/>
      <c r="K11" s="229"/>
      <c r="L11" s="230"/>
      <c r="M11" s="229"/>
      <c r="N11" s="229"/>
      <c r="O11" s="230"/>
      <c r="P11" s="229"/>
      <c r="Q11" s="229"/>
      <c r="R11" s="229"/>
      <c r="S11" s="231"/>
    </row>
    <row r="12" spans="1:19" x14ac:dyDescent="0.25">
      <c r="A12" s="229"/>
      <c r="B12" s="230"/>
      <c r="C12" s="230"/>
      <c r="D12" s="229"/>
      <c r="E12" s="229"/>
      <c r="F12" s="230"/>
      <c r="G12" s="229"/>
      <c r="H12" s="229"/>
      <c r="I12" s="230"/>
      <c r="J12" s="229"/>
      <c r="K12" s="229"/>
      <c r="L12" s="230"/>
      <c r="M12" s="229"/>
      <c r="N12" s="229"/>
      <c r="O12" s="230"/>
      <c r="P12" s="229"/>
      <c r="Q12" s="229"/>
      <c r="R12" s="229"/>
      <c r="S12" s="231"/>
    </row>
    <row r="13" spans="1:19" x14ac:dyDescent="0.25">
      <c r="A13" s="229"/>
      <c r="B13" s="230"/>
      <c r="C13" s="230"/>
      <c r="D13" s="229"/>
      <c r="E13" s="229"/>
      <c r="F13" s="230"/>
      <c r="G13" s="229"/>
      <c r="H13" s="229"/>
      <c r="I13" s="230"/>
      <c r="J13" s="229"/>
      <c r="K13" s="229"/>
      <c r="L13" s="230"/>
      <c r="M13" s="229"/>
      <c r="N13" s="229"/>
      <c r="O13" s="230"/>
      <c r="P13" s="229"/>
      <c r="Q13" s="229"/>
      <c r="R13" s="229"/>
      <c r="S13" s="231"/>
    </row>
    <row r="14" spans="1:19" x14ac:dyDescent="0.25">
      <c r="A14" s="229"/>
      <c r="B14" s="230"/>
      <c r="C14" s="230"/>
      <c r="D14" s="229"/>
      <c r="E14" s="229"/>
      <c r="F14" s="230"/>
      <c r="G14" s="229"/>
      <c r="H14" s="229"/>
      <c r="I14" s="230"/>
      <c r="J14" s="229"/>
      <c r="K14" s="229"/>
      <c r="L14" s="230"/>
      <c r="M14" s="229"/>
      <c r="N14" s="229"/>
      <c r="O14" s="230"/>
      <c r="P14" s="229"/>
      <c r="Q14" s="229"/>
      <c r="R14" s="229"/>
      <c r="S14" s="231"/>
    </row>
    <row r="15" spans="1:19" x14ac:dyDescent="0.25">
      <c r="A15" s="229"/>
      <c r="B15" s="230"/>
      <c r="C15" s="230"/>
      <c r="D15" s="229"/>
      <c r="E15" s="229"/>
      <c r="F15" s="230"/>
      <c r="G15" s="229"/>
      <c r="H15" s="229"/>
      <c r="I15" s="230"/>
      <c r="J15" s="229"/>
      <c r="K15" s="229"/>
      <c r="L15" s="230"/>
      <c r="M15" s="229"/>
      <c r="N15" s="229"/>
      <c r="O15" s="230"/>
      <c r="P15" s="229"/>
      <c r="Q15" s="229"/>
      <c r="R15" s="229"/>
      <c r="S15" s="231"/>
    </row>
    <row r="16" spans="1:19" x14ac:dyDescent="0.25">
      <c r="A16" s="229"/>
      <c r="B16" s="230"/>
      <c r="C16" s="230"/>
      <c r="D16" s="229"/>
      <c r="E16" s="229"/>
      <c r="F16" s="230"/>
      <c r="G16" s="229"/>
      <c r="H16" s="229"/>
      <c r="I16" s="230"/>
      <c r="J16" s="229"/>
      <c r="K16" s="229"/>
      <c r="L16" s="230"/>
      <c r="M16" s="229"/>
      <c r="N16" s="229"/>
      <c r="O16" s="230"/>
      <c r="P16" s="229"/>
      <c r="Q16" s="229"/>
      <c r="R16" s="229"/>
      <c r="S16" s="231"/>
    </row>
    <row r="17" spans="1:19" x14ac:dyDescent="0.25">
      <c r="A17" s="229"/>
      <c r="B17" s="230"/>
      <c r="C17" s="230"/>
      <c r="D17" s="229"/>
      <c r="E17" s="229"/>
      <c r="F17" s="230"/>
      <c r="G17" s="229"/>
      <c r="H17" s="229"/>
      <c r="I17" s="230"/>
      <c r="J17" s="229"/>
      <c r="K17" s="229"/>
      <c r="L17" s="230"/>
      <c r="M17" s="229"/>
      <c r="N17" s="229"/>
      <c r="O17" s="230"/>
      <c r="P17" s="229"/>
      <c r="Q17" s="229"/>
      <c r="R17" s="229"/>
      <c r="S17" s="231"/>
    </row>
    <row r="18" spans="1:19" x14ac:dyDescent="0.25">
      <c r="A18" s="229"/>
      <c r="B18" s="230"/>
      <c r="C18" s="230"/>
      <c r="D18" s="229"/>
      <c r="E18" s="229"/>
      <c r="F18" s="230"/>
      <c r="G18" s="229"/>
      <c r="H18" s="229"/>
      <c r="I18" s="230"/>
      <c r="J18" s="229"/>
      <c r="K18" s="229"/>
      <c r="L18" s="230"/>
      <c r="M18" s="229"/>
      <c r="N18" s="229"/>
      <c r="O18" s="230"/>
      <c r="P18" s="229"/>
      <c r="Q18" s="229"/>
      <c r="R18" s="229"/>
      <c r="S18" s="231"/>
    </row>
    <row r="19" spans="1:19" x14ac:dyDescent="0.25">
      <c r="A19" s="229"/>
      <c r="B19" s="230"/>
      <c r="C19" s="230"/>
      <c r="D19" s="229"/>
      <c r="E19" s="229"/>
      <c r="F19" s="230"/>
      <c r="G19" s="229"/>
      <c r="H19" s="229"/>
      <c r="I19" s="230"/>
      <c r="J19" s="229"/>
      <c r="K19" s="229"/>
      <c r="L19" s="230"/>
      <c r="M19" s="229"/>
      <c r="N19" s="229"/>
      <c r="O19" s="230"/>
      <c r="P19" s="229"/>
      <c r="Q19" s="229"/>
      <c r="R19" s="229"/>
      <c r="S19" s="231"/>
    </row>
    <row r="20" spans="1:19" x14ac:dyDescent="0.25">
      <c r="A20" s="229"/>
      <c r="B20" s="230"/>
      <c r="C20" s="230"/>
      <c r="D20" s="229"/>
      <c r="E20" s="229"/>
      <c r="F20" s="230"/>
      <c r="G20" s="229"/>
      <c r="H20" s="229"/>
      <c r="I20" s="230"/>
      <c r="J20" s="229"/>
      <c r="K20" s="229"/>
      <c r="L20" s="230"/>
      <c r="M20" s="229"/>
      <c r="N20" s="229"/>
      <c r="O20" s="230"/>
      <c r="P20" s="229"/>
      <c r="Q20" s="229"/>
      <c r="R20" s="229"/>
      <c r="S20" s="231"/>
    </row>
    <row r="21" spans="1:19" x14ac:dyDescent="0.25">
      <c r="A21" s="229"/>
      <c r="B21" s="230"/>
      <c r="C21" s="230"/>
      <c r="D21" s="229"/>
      <c r="E21" s="229"/>
      <c r="F21" s="230"/>
      <c r="G21" s="229"/>
      <c r="H21" s="229"/>
      <c r="I21" s="230"/>
      <c r="J21" s="229"/>
      <c r="K21" s="229"/>
      <c r="L21" s="230"/>
      <c r="M21" s="229"/>
      <c r="N21" s="229"/>
      <c r="O21" s="230"/>
      <c r="P21" s="229"/>
      <c r="Q21" s="229"/>
      <c r="R21" s="229"/>
      <c r="S21" s="231"/>
    </row>
    <row r="22" spans="1:19" x14ac:dyDescent="0.25">
      <c r="A22" s="229"/>
      <c r="B22" s="230"/>
      <c r="C22" s="230"/>
      <c r="D22" s="229"/>
      <c r="E22" s="229"/>
      <c r="F22" s="230"/>
      <c r="G22" s="229"/>
      <c r="H22" s="229"/>
      <c r="I22" s="230"/>
      <c r="J22" s="229"/>
      <c r="K22" s="229"/>
      <c r="L22" s="230"/>
      <c r="M22" s="229"/>
      <c r="N22" s="229"/>
      <c r="O22" s="230"/>
      <c r="P22" s="229"/>
      <c r="Q22" s="229"/>
      <c r="R22" s="229"/>
      <c r="S22" s="231"/>
    </row>
    <row r="23" spans="1:19" x14ac:dyDescent="0.25">
      <c r="A23" s="229"/>
      <c r="B23" s="230"/>
      <c r="C23" s="230"/>
      <c r="D23" s="229"/>
      <c r="E23" s="229"/>
      <c r="F23" s="230"/>
      <c r="G23" s="229"/>
      <c r="H23" s="229"/>
      <c r="I23" s="230"/>
      <c r="J23" s="229"/>
      <c r="K23" s="229"/>
      <c r="L23" s="230"/>
      <c r="M23" s="229"/>
      <c r="N23" s="229"/>
      <c r="O23" s="230"/>
      <c r="P23" s="229"/>
      <c r="Q23" s="229"/>
      <c r="R23" s="229"/>
      <c r="S23" s="231"/>
    </row>
    <row r="24" spans="1:19" x14ac:dyDescent="0.25">
      <c r="A24" s="229"/>
      <c r="B24" s="230"/>
      <c r="C24" s="230"/>
      <c r="D24" s="229"/>
      <c r="E24" s="229"/>
      <c r="F24" s="230"/>
      <c r="G24" s="229"/>
      <c r="H24" s="229"/>
      <c r="I24" s="230"/>
      <c r="J24" s="229"/>
      <c r="K24" s="229"/>
      <c r="L24" s="230"/>
      <c r="M24" s="229"/>
      <c r="N24" s="229"/>
      <c r="O24" s="230"/>
      <c r="P24" s="229"/>
      <c r="Q24" s="229"/>
      <c r="R24" s="229"/>
      <c r="S24" s="231"/>
    </row>
    <row r="25" spans="1:19" x14ac:dyDescent="0.25">
      <c r="A25" s="229"/>
      <c r="B25" s="230"/>
      <c r="C25" s="230"/>
      <c r="D25" s="229"/>
      <c r="E25" s="229"/>
      <c r="F25" s="230"/>
      <c r="G25" s="229"/>
      <c r="H25" s="229"/>
      <c r="I25" s="230"/>
      <c r="J25" s="229"/>
      <c r="K25" s="229"/>
      <c r="L25" s="230"/>
      <c r="M25" s="229"/>
      <c r="N25" s="229"/>
      <c r="O25" s="230"/>
      <c r="P25" s="229"/>
      <c r="Q25" s="229"/>
      <c r="R25" s="229"/>
      <c r="S25" s="231"/>
    </row>
    <row r="26" spans="1:19" x14ac:dyDescent="0.25">
      <c r="A26" s="229"/>
      <c r="B26" s="230"/>
      <c r="C26" s="230"/>
      <c r="D26" s="229"/>
      <c r="E26" s="229"/>
      <c r="F26" s="230"/>
      <c r="G26" s="229"/>
      <c r="H26" s="229"/>
      <c r="I26" s="230"/>
      <c r="J26" s="229"/>
      <c r="K26" s="229"/>
      <c r="L26" s="230"/>
      <c r="M26" s="229"/>
      <c r="N26" s="229"/>
      <c r="O26" s="230"/>
      <c r="P26" s="229"/>
      <c r="Q26" s="229"/>
      <c r="R26" s="229"/>
      <c r="S26" s="231"/>
    </row>
    <row r="27" spans="1:19" x14ac:dyDescent="0.25">
      <c r="A27" s="229"/>
      <c r="B27" s="230"/>
      <c r="C27" s="230"/>
      <c r="D27" s="229"/>
      <c r="E27" s="229"/>
      <c r="F27" s="230"/>
      <c r="G27" s="229"/>
      <c r="H27" s="229"/>
      <c r="I27" s="230"/>
      <c r="J27" s="229"/>
      <c r="K27" s="229"/>
      <c r="L27" s="230"/>
      <c r="M27" s="229"/>
      <c r="N27" s="229"/>
      <c r="O27" s="230"/>
      <c r="P27" s="229"/>
      <c r="Q27" s="229"/>
      <c r="R27" s="229"/>
      <c r="S27" s="231"/>
    </row>
    <row r="28" spans="1:19" x14ac:dyDescent="0.25">
      <c r="A28" s="229"/>
      <c r="B28" s="230"/>
      <c r="C28" s="230"/>
      <c r="D28" s="229"/>
      <c r="E28" s="229"/>
      <c r="F28" s="230"/>
      <c r="G28" s="229"/>
      <c r="H28" s="229"/>
      <c r="I28" s="230"/>
      <c r="J28" s="229"/>
      <c r="K28" s="229"/>
      <c r="L28" s="230"/>
      <c r="M28" s="229"/>
      <c r="N28" s="229"/>
      <c r="O28" s="230"/>
      <c r="P28" s="229"/>
      <c r="Q28" s="229"/>
      <c r="R28" s="229"/>
      <c r="S28" s="231"/>
    </row>
    <row r="29" spans="1:19" x14ac:dyDescent="0.25">
      <c r="A29" s="229"/>
      <c r="B29" s="230"/>
      <c r="C29" s="230"/>
      <c r="D29" s="229"/>
      <c r="E29" s="229"/>
      <c r="F29" s="230"/>
      <c r="G29" s="229"/>
      <c r="H29" s="229"/>
      <c r="I29" s="230"/>
      <c r="J29" s="229"/>
      <c r="K29" s="229"/>
      <c r="L29" s="230"/>
      <c r="M29" s="229"/>
      <c r="N29" s="229"/>
      <c r="O29" s="230"/>
      <c r="P29" s="229"/>
      <c r="Q29" s="229"/>
      <c r="R29" s="229"/>
      <c r="S29" s="231"/>
    </row>
    <row r="30" spans="1:19" x14ac:dyDescent="0.25">
      <c r="A30" s="229"/>
      <c r="B30" s="230"/>
      <c r="C30" s="230"/>
      <c r="D30" s="229"/>
      <c r="E30" s="229"/>
      <c r="F30" s="230"/>
      <c r="G30" s="229"/>
      <c r="H30" s="229"/>
      <c r="I30" s="230"/>
      <c r="J30" s="229"/>
      <c r="K30" s="229"/>
      <c r="L30" s="230"/>
      <c r="M30" s="229"/>
      <c r="N30" s="229"/>
      <c r="O30" s="230"/>
      <c r="P30" s="229"/>
      <c r="Q30" s="229"/>
      <c r="R30" s="229"/>
      <c r="S30" s="231"/>
    </row>
    <row r="31" spans="1:19" x14ac:dyDescent="0.25">
      <c r="A31" s="229"/>
      <c r="B31" s="230"/>
      <c r="C31" s="230"/>
      <c r="D31" s="229"/>
      <c r="E31" s="229"/>
      <c r="F31" s="230"/>
      <c r="G31" s="229"/>
      <c r="H31" s="229"/>
      <c r="I31" s="230"/>
      <c r="J31" s="229"/>
      <c r="K31" s="229"/>
      <c r="L31" s="230"/>
      <c r="M31" s="229"/>
      <c r="N31" s="229"/>
      <c r="O31" s="230"/>
      <c r="P31" s="229"/>
      <c r="Q31" s="229"/>
      <c r="R31" s="229"/>
      <c r="S31" s="231"/>
    </row>
    <row r="32" spans="1:19" x14ac:dyDescent="0.25">
      <c r="A32" s="229"/>
      <c r="B32" s="230"/>
      <c r="C32" s="230"/>
      <c r="D32" s="229"/>
      <c r="E32" s="229"/>
      <c r="F32" s="230"/>
      <c r="G32" s="229"/>
      <c r="H32" s="229"/>
      <c r="I32" s="230"/>
      <c r="J32" s="229"/>
      <c r="K32" s="229"/>
      <c r="L32" s="230"/>
      <c r="M32" s="229"/>
      <c r="N32" s="229"/>
      <c r="O32" s="230"/>
      <c r="P32" s="229"/>
      <c r="Q32" s="229"/>
      <c r="R32" s="229"/>
      <c r="S32" s="231"/>
    </row>
    <row r="33" spans="1:19" x14ac:dyDescent="0.25">
      <c r="A33" s="229"/>
      <c r="B33" s="230"/>
      <c r="C33" s="230"/>
      <c r="D33" s="229"/>
      <c r="E33" s="229"/>
      <c r="F33" s="230"/>
      <c r="G33" s="229"/>
      <c r="H33" s="229"/>
      <c r="I33" s="230"/>
      <c r="J33" s="229"/>
      <c r="K33" s="229"/>
      <c r="L33" s="230"/>
      <c r="M33" s="229"/>
      <c r="N33" s="229"/>
      <c r="O33" s="230"/>
      <c r="P33" s="229"/>
      <c r="Q33" s="229"/>
      <c r="R33" s="229"/>
      <c r="S33" s="231"/>
    </row>
    <row r="34" spans="1:19" x14ac:dyDescent="0.25">
      <c r="A34" s="229"/>
      <c r="B34" s="230"/>
      <c r="C34" s="230"/>
      <c r="D34" s="229"/>
      <c r="E34" s="229"/>
      <c r="F34" s="230"/>
      <c r="G34" s="229"/>
      <c r="H34" s="229"/>
      <c r="I34" s="230"/>
      <c r="J34" s="229"/>
      <c r="K34" s="229"/>
      <c r="L34" s="230"/>
      <c r="M34" s="229"/>
      <c r="N34" s="229"/>
      <c r="O34" s="230"/>
      <c r="P34" s="229"/>
      <c r="Q34" s="229"/>
      <c r="R34" s="229"/>
      <c r="S34" s="231"/>
    </row>
    <row r="35" spans="1:19" x14ac:dyDescent="0.25">
      <c r="A35" s="229"/>
      <c r="B35" s="230"/>
      <c r="C35" s="230"/>
      <c r="D35" s="229"/>
      <c r="E35" s="229"/>
      <c r="F35" s="230"/>
      <c r="G35" s="229"/>
      <c r="H35" s="229"/>
      <c r="I35" s="230"/>
      <c r="J35" s="229"/>
      <c r="K35" s="229"/>
      <c r="L35" s="230"/>
      <c r="M35" s="229"/>
      <c r="N35" s="229"/>
      <c r="O35" s="230"/>
      <c r="P35" s="229"/>
      <c r="Q35" s="229"/>
      <c r="R35" s="229"/>
      <c r="S35" s="231"/>
    </row>
    <row r="36" spans="1:19" x14ac:dyDescent="0.25">
      <c r="A36" s="229"/>
      <c r="B36" s="230"/>
      <c r="C36" s="230"/>
      <c r="D36" s="229"/>
      <c r="E36" s="229"/>
      <c r="F36" s="230"/>
      <c r="G36" s="229"/>
      <c r="H36" s="229"/>
      <c r="I36" s="230"/>
      <c r="J36" s="229"/>
      <c r="K36" s="229"/>
      <c r="L36" s="230"/>
      <c r="M36" s="229"/>
      <c r="N36" s="229"/>
      <c r="O36" s="230"/>
      <c r="P36" s="229"/>
      <c r="Q36" s="229"/>
      <c r="R36" s="229"/>
      <c r="S36" s="231"/>
    </row>
    <row r="37" spans="1:19" x14ac:dyDescent="0.25">
      <c r="A37" s="229"/>
      <c r="B37" s="230"/>
      <c r="C37" s="230"/>
      <c r="D37" s="229"/>
      <c r="E37" s="229"/>
      <c r="F37" s="230"/>
      <c r="G37" s="229"/>
      <c r="H37" s="229"/>
      <c r="I37" s="230"/>
      <c r="J37" s="229"/>
      <c r="K37" s="229"/>
      <c r="L37" s="230"/>
      <c r="M37" s="229"/>
      <c r="N37" s="229"/>
      <c r="O37" s="230"/>
      <c r="P37" s="229"/>
      <c r="Q37" s="229"/>
      <c r="R37" s="229"/>
      <c r="S37" s="231"/>
    </row>
    <row r="38" spans="1:19" x14ac:dyDescent="0.25">
      <c r="A38" s="229"/>
      <c r="B38" s="230"/>
      <c r="C38" s="230"/>
      <c r="D38" s="229"/>
      <c r="E38" s="229"/>
      <c r="F38" s="230"/>
      <c r="G38" s="229"/>
      <c r="H38" s="229"/>
      <c r="I38" s="230"/>
      <c r="J38" s="229"/>
      <c r="K38" s="229"/>
      <c r="L38" s="230"/>
      <c r="M38" s="229"/>
      <c r="N38" s="229"/>
      <c r="O38" s="230"/>
      <c r="P38" s="229"/>
      <c r="Q38" s="229"/>
      <c r="R38" s="229"/>
      <c r="S38" s="231"/>
    </row>
    <row r="39" spans="1:19" x14ac:dyDescent="0.25">
      <c r="A39" s="229"/>
      <c r="B39" s="230"/>
      <c r="C39" s="230"/>
      <c r="D39" s="229"/>
      <c r="E39" s="229"/>
      <c r="F39" s="230"/>
      <c r="G39" s="229"/>
      <c r="H39" s="229"/>
      <c r="I39" s="230"/>
      <c r="J39" s="229"/>
      <c r="K39" s="229"/>
      <c r="L39" s="230"/>
      <c r="M39" s="229"/>
      <c r="N39" s="229"/>
      <c r="O39" s="230"/>
      <c r="P39" s="229"/>
      <c r="Q39" s="229"/>
      <c r="R39" s="229"/>
      <c r="S39" s="231"/>
    </row>
    <row r="40" spans="1:19" x14ac:dyDescent="0.25">
      <c r="A40" s="229"/>
      <c r="B40" s="230"/>
      <c r="C40" s="230"/>
      <c r="D40" s="229"/>
      <c r="E40" s="229"/>
      <c r="F40" s="230"/>
      <c r="G40" s="229"/>
      <c r="H40" s="229"/>
      <c r="I40" s="230"/>
      <c r="J40" s="229"/>
      <c r="K40" s="229"/>
      <c r="L40" s="230"/>
      <c r="M40" s="229"/>
      <c r="N40" s="229"/>
      <c r="O40" s="230"/>
      <c r="P40" s="229"/>
      <c r="Q40" s="229"/>
      <c r="R40" s="229"/>
      <c r="S40" s="231"/>
    </row>
    <row r="41" spans="1:19" x14ac:dyDescent="0.25">
      <c r="A41" s="229"/>
      <c r="B41" s="230"/>
      <c r="C41" s="230"/>
      <c r="D41" s="229"/>
      <c r="E41" s="229"/>
      <c r="F41" s="230"/>
      <c r="G41" s="229"/>
      <c r="H41" s="229"/>
      <c r="I41" s="230"/>
      <c r="J41" s="229"/>
      <c r="K41" s="229"/>
      <c r="L41" s="230"/>
      <c r="M41" s="229"/>
      <c r="N41" s="229"/>
      <c r="O41" s="230"/>
      <c r="P41" s="229"/>
      <c r="Q41" s="229"/>
      <c r="R41" s="229"/>
      <c r="S41" s="231"/>
    </row>
    <row r="42" spans="1:19" x14ac:dyDescent="0.25">
      <c r="A42" s="229"/>
      <c r="B42" s="230"/>
      <c r="C42" s="230"/>
      <c r="D42" s="229"/>
      <c r="E42" s="229"/>
      <c r="F42" s="230"/>
      <c r="G42" s="229"/>
      <c r="H42" s="229"/>
      <c r="I42" s="230"/>
      <c r="J42" s="229"/>
      <c r="K42" s="229"/>
      <c r="L42" s="230"/>
      <c r="M42" s="229"/>
      <c r="N42" s="229"/>
      <c r="O42" s="230"/>
      <c r="P42" s="229"/>
      <c r="Q42" s="229"/>
      <c r="R42" s="229"/>
      <c r="S42" s="231"/>
    </row>
    <row r="43" spans="1:19" x14ac:dyDescent="0.25">
      <c r="A43" s="229"/>
      <c r="B43" s="230"/>
      <c r="C43" s="230"/>
      <c r="D43" s="229"/>
      <c r="E43" s="229"/>
      <c r="F43" s="230"/>
      <c r="G43" s="229"/>
      <c r="H43" s="229"/>
      <c r="I43" s="230"/>
      <c r="J43" s="229"/>
      <c r="K43" s="229"/>
      <c r="L43" s="230"/>
      <c r="M43" s="229"/>
      <c r="N43" s="229"/>
      <c r="O43" s="230"/>
      <c r="P43" s="229"/>
      <c r="Q43" s="229"/>
      <c r="R43" s="229"/>
      <c r="S43" s="231"/>
    </row>
    <row r="44" spans="1:19" x14ac:dyDescent="0.25">
      <c r="A44" s="229"/>
      <c r="B44" s="230"/>
      <c r="C44" s="230"/>
      <c r="D44" s="229"/>
      <c r="E44" s="229"/>
      <c r="F44" s="230"/>
      <c r="G44" s="229"/>
      <c r="H44" s="229"/>
      <c r="I44" s="230"/>
      <c r="J44" s="229"/>
      <c r="K44" s="229"/>
      <c r="L44" s="230"/>
      <c r="M44" s="229"/>
      <c r="N44" s="229"/>
      <c r="O44" s="230"/>
      <c r="P44" s="229"/>
      <c r="Q44" s="229"/>
      <c r="R44" s="229"/>
      <c r="S44" s="231"/>
    </row>
    <row r="45" spans="1:19" x14ac:dyDescent="0.25">
      <c r="A45" s="229"/>
      <c r="B45" s="230"/>
      <c r="C45" s="230"/>
      <c r="D45" s="229"/>
      <c r="E45" s="229"/>
      <c r="F45" s="230"/>
      <c r="G45" s="229"/>
      <c r="H45" s="229"/>
      <c r="I45" s="230"/>
      <c r="J45" s="229"/>
      <c r="K45" s="229"/>
      <c r="L45" s="230"/>
      <c r="M45" s="229"/>
      <c r="N45" s="229"/>
      <c r="O45" s="230"/>
      <c r="P45" s="229"/>
      <c r="Q45" s="229"/>
      <c r="R45" s="229"/>
      <c r="S45" s="231"/>
    </row>
    <row r="46" spans="1:19" x14ac:dyDescent="0.25">
      <c r="A46" s="229"/>
      <c r="B46" s="230"/>
      <c r="C46" s="230"/>
      <c r="D46" s="229"/>
      <c r="E46" s="229"/>
      <c r="F46" s="230"/>
      <c r="G46" s="229"/>
      <c r="H46" s="229"/>
      <c r="I46" s="230"/>
      <c r="J46" s="229"/>
      <c r="K46" s="229"/>
      <c r="L46" s="230"/>
      <c r="M46" s="229"/>
      <c r="N46" s="229"/>
      <c r="O46" s="230"/>
      <c r="P46" s="229"/>
      <c r="Q46" s="229"/>
      <c r="R46" s="229"/>
      <c r="S46" s="231"/>
    </row>
    <row r="47" spans="1:19" x14ac:dyDescent="0.25">
      <c r="A47" s="229"/>
      <c r="B47" s="230"/>
      <c r="C47" s="230"/>
      <c r="D47" s="229"/>
      <c r="E47" s="229"/>
      <c r="F47" s="230"/>
      <c r="G47" s="229"/>
      <c r="H47" s="229"/>
      <c r="I47" s="230"/>
      <c r="J47" s="229"/>
      <c r="K47" s="229"/>
      <c r="L47" s="230"/>
      <c r="M47" s="229"/>
      <c r="N47" s="229"/>
      <c r="O47" s="230"/>
      <c r="P47" s="229"/>
      <c r="Q47" s="229"/>
      <c r="R47" s="229"/>
      <c r="S47" s="231"/>
    </row>
    <row r="48" spans="1:19" x14ac:dyDescent="0.25">
      <c r="A48" s="229"/>
      <c r="B48" s="230"/>
      <c r="C48" s="230"/>
      <c r="D48" s="229"/>
      <c r="E48" s="229"/>
      <c r="F48" s="230"/>
      <c r="G48" s="229"/>
      <c r="H48" s="229"/>
      <c r="I48" s="230"/>
      <c r="J48" s="229"/>
      <c r="K48" s="229"/>
      <c r="L48" s="230"/>
      <c r="M48" s="229"/>
      <c r="N48" s="229"/>
      <c r="O48" s="230"/>
      <c r="P48" s="229"/>
      <c r="Q48" s="229"/>
      <c r="R48" s="229"/>
      <c r="S48" s="231"/>
    </row>
    <row r="49" spans="1:19" x14ac:dyDescent="0.25">
      <c r="A49" s="229"/>
      <c r="B49" s="230"/>
      <c r="C49" s="230"/>
      <c r="D49" s="229"/>
      <c r="E49" s="229"/>
      <c r="F49" s="230"/>
      <c r="G49" s="229"/>
      <c r="H49" s="229"/>
      <c r="I49" s="230"/>
      <c r="J49" s="229"/>
      <c r="K49" s="229"/>
      <c r="L49" s="230"/>
      <c r="M49" s="229"/>
      <c r="N49" s="229"/>
      <c r="O49" s="230"/>
      <c r="P49" s="229"/>
      <c r="Q49" s="229"/>
      <c r="R49" s="229"/>
      <c r="S49" s="231"/>
    </row>
    <row r="50" spans="1:19" x14ac:dyDescent="0.25">
      <c r="A50" s="229"/>
      <c r="B50" s="230"/>
      <c r="C50" s="230"/>
      <c r="D50" s="229"/>
      <c r="E50" s="229"/>
      <c r="F50" s="230"/>
      <c r="G50" s="229"/>
      <c r="H50" s="229"/>
      <c r="I50" s="230"/>
      <c r="J50" s="229"/>
      <c r="K50" s="229"/>
      <c r="L50" s="230"/>
      <c r="M50" s="229"/>
      <c r="N50" s="229"/>
      <c r="O50" s="230"/>
      <c r="P50" s="229"/>
      <c r="Q50" s="229"/>
      <c r="R50" s="229"/>
      <c r="S50" s="231"/>
    </row>
    <row r="51" spans="1:19" x14ac:dyDescent="0.25">
      <c r="A51" s="229"/>
      <c r="B51" s="230"/>
      <c r="C51" s="230"/>
      <c r="D51" s="229"/>
      <c r="E51" s="229"/>
      <c r="F51" s="230"/>
      <c r="G51" s="229"/>
      <c r="H51" s="229"/>
      <c r="I51" s="230"/>
      <c r="J51" s="229"/>
      <c r="K51" s="229"/>
      <c r="L51" s="230"/>
      <c r="M51" s="229"/>
      <c r="N51" s="229"/>
      <c r="O51" s="230"/>
      <c r="P51" s="229"/>
      <c r="Q51" s="229"/>
      <c r="R51" s="229"/>
      <c r="S51" s="231"/>
    </row>
    <row r="52" spans="1:19" x14ac:dyDescent="0.25">
      <c r="A52" s="229"/>
      <c r="B52" s="230"/>
      <c r="C52" s="230"/>
      <c r="D52" s="229"/>
      <c r="E52" s="229"/>
      <c r="F52" s="230"/>
      <c r="G52" s="229"/>
      <c r="H52" s="229"/>
      <c r="I52" s="230"/>
      <c r="J52" s="229"/>
      <c r="K52" s="229"/>
      <c r="L52" s="230"/>
      <c r="M52" s="229"/>
      <c r="N52" s="229"/>
      <c r="O52" s="230"/>
      <c r="P52" s="229"/>
      <c r="Q52" s="229"/>
      <c r="R52" s="229"/>
      <c r="S52" s="231"/>
    </row>
    <row r="53" spans="1:19" x14ac:dyDescent="0.25">
      <c r="A53" s="229"/>
      <c r="B53" s="230"/>
      <c r="C53" s="230"/>
      <c r="D53" s="229"/>
      <c r="E53" s="229"/>
      <c r="F53" s="230"/>
      <c r="G53" s="229"/>
      <c r="H53" s="229"/>
      <c r="I53" s="230"/>
      <c r="J53" s="229"/>
      <c r="K53" s="229"/>
      <c r="L53" s="230"/>
      <c r="M53" s="229"/>
      <c r="N53" s="229"/>
      <c r="O53" s="230"/>
      <c r="P53" s="229"/>
      <c r="Q53" s="229"/>
      <c r="R53" s="229"/>
      <c r="S53" s="231"/>
    </row>
    <row r="54" spans="1:19" x14ac:dyDescent="0.25">
      <c r="A54" s="229"/>
      <c r="B54" s="230"/>
      <c r="C54" s="230"/>
      <c r="D54" s="229"/>
      <c r="E54" s="229"/>
      <c r="F54" s="230"/>
      <c r="G54" s="229"/>
      <c r="H54" s="229"/>
      <c r="I54" s="230"/>
      <c r="J54" s="229"/>
      <c r="K54" s="229"/>
      <c r="L54" s="230"/>
      <c r="M54" s="229"/>
      <c r="N54" s="229"/>
      <c r="O54" s="230"/>
      <c r="P54" s="229"/>
      <c r="Q54" s="229"/>
      <c r="R54" s="229"/>
      <c r="S54" s="231"/>
    </row>
    <row r="55" spans="1:19" x14ac:dyDescent="0.25">
      <c r="A55" s="229"/>
      <c r="B55" s="230"/>
      <c r="C55" s="230"/>
      <c r="D55" s="229"/>
      <c r="E55" s="229"/>
      <c r="F55" s="230"/>
      <c r="G55" s="229"/>
      <c r="H55" s="229"/>
      <c r="I55" s="230"/>
      <c r="J55" s="229"/>
      <c r="K55" s="229"/>
      <c r="L55" s="230"/>
      <c r="M55" s="229"/>
      <c r="N55" s="229"/>
      <c r="O55" s="230"/>
      <c r="P55" s="229"/>
      <c r="Q55" s="229"/>
      <c r="R55" s="229"/>
      <c r="S55" s="231"/>
    </row>
    <row r="56" spans="1:19" x14ac:dyDescent="0.25">
      <c r="A56" s="229"/>
      <c r="B56" s="230"/>
      <c r="C56" s="230"/>
      <c r="D56" s="229"/>
      <c r="E56" s="229"/>
      <c r="F56" s="230"/>
      <c r="G56" s="229"/>
      <c r="H56" s="229"/>
      <c r="I56" s="230"/>
      <c r="J56" s="229"/>
      <c r="K56" s="229"/>
      <c r="L56" s="230"/>
      <c r="M56" s="229"/>
      <c r="N56" s="229"/>
      <c r="O56" s="230"/>
      <c r="P56" s="229"/>
      <c r="Q56" s="229"/>
      <c r="R56" s="229"/>
      <c r="S56" s="231"/>
    </row>
    <row r="57" spans="1:19" x14ac:dyDescent="0.25">
      <c r="A57" s="229"/>
      <c r="B57" s="230"/>
      <c r="C57" s="230"/>
      <c r="D57" s="229"/>
      <c r="E57" s="229"/>
      <c r="F57" s="230"/>
      <c r="G57" s="229"/>
      <c r="H57" s="229"/>
      <c r="I57" s="230"/>
      <c r="J57" s="229"/>
      <c r="K57" s="229"/>
      <c r="L57" s="230"/>
      <c r="M57" s="229"/>
      <c r="N57" s="229"/>
      <c r="O57" s="230"/>
      <c r="P57" s="229"/>
      <c r="Q57" s="229"/>
      <c r="R57" s="229"/>
      <c r="S57" s="231"/>
    </row>
    <row r="58" spans="1:19" x14ac:dyDescent="0.25">
      <c r="A58" s="229"/>
      <c r="B58" s="230"/>
      <c r="C58" s="230"/>
      <c r="D58" s="229"/>
      <c r="E58" s="229"/>
      <c r="F58" s="230"/>
      <c r="G58" s="229"/>
      <c r="H58" s="229"/>
      <c r="I58" s="230"/>
      <c r="J58" s="229"/>
      <c r="K58" s="229"/>
      <c r="L58" s="230"/>
      <c r="M58" s="229"/>
      <c r="N58" s="229"/>
      <c r="O58" s="230"/>
      <c r="P58" s="229"/>
      <c r="Q58" s="229"/>
      <c r="R58" s="229"/>
      <c r="S58" s="231"/>
    </row>
    <row r="59" spans="1:19" x14ac:dyDescent="0.25">
      <c r="A59" s="229"/>
      <c r="B59" s="230"/>
      <c r="C59" s="230"/>
      <c r="D59" s="229"/>
      <c r="E59" s="229"/>
      <c r="F59" s="230"/>
      <c r="G59" s="229"/>
      <c r="H59" s="229"/>
      <c r="I59" s="230"/>
      <c r="J59" s="229"/>
      <c r="K59" s="229"/>
      <c r="L59" s="230"/>
      <c r="M59" s="229"/>
      <c r="N59" s="229"/>
      <c r="O59" s="230"/>
      <c r="P59" s="229"/>
      <c r="Q59" s="229"/>
      <c r="R59" s="229"/>
      <c r="S59" s="231"/>
    </row>
    <row r="60" spans="1:19" x14ac:dyDescent="0.25">
      <c r="A60" s="229"/>
      <c r="B60" s="230"/>
      <c r="C60" s="230"/>
      <c r="D60" s="229"/>
      <c r="E60" s="229"/>
      <c r="F60" s="230"/>
      <c r="G60" s="229"/>
      <c r="H60" s="229"/>
      <c r="I60" s="230"/>
      <c r="J60" s="229"/>
      <c r="K60" s="229"/>
      <c r="L60" s="230"/>
      <c r="M60" s="229"/>
      <c r="N60" s="229"/>
      <c r="O60" s="230"/>
      <c r="P60" s="229"/>
      <c r="Q60" s="229"/>
      <c r="R60" s="229"/>
      <c r="S60" s="231"/>
    </row>
    <row r="61" spans="1:19" x14ac:dyDescent="0.25">
      <c r="A61" s="229"/>
      <c r="B61" s="230"/>
      <c r="C61" s="230"/>
      <c r="D61" s="229"/>
      <c r="E61" s="229"/>
      <c r="F61" s="230"/>
      <c r="G61" s="229"/>
      <c r="H61" s="229"/>
      <c r="I61" s="230"/>
      <c r="J61" s="229"/>
      <c r="K61" s="229"/>
      <c r="L61" s="230"/>
      <c r="M61" s="229"/>
      <c r="N61" s="229"/>
      <c r="O61" s="230"/>
      <c r="P61" s="229"/>
      <c r="Q61" s="229"/>
      <c r="R61" s="229"/>
      <c r="S61" s="231"/>
    </row>
    <row r="62" spans="1:19" x14ac:dyDescent="0.25">
      <c r="A62" s="230"/>
      <c r="B62" s="230"/>
      <c r="C62" s="230"/>
      <c r="D62" s="229"/>
      <c r="E62" s="229"/>
      <c r="F62" s="230"/>
      <c r="G62" s="229"/>
      <c r="H62" s="229"/>
      <c r="I62" s="230"/>
      <c r="J62" s="229"/>
      <c r="K62" s="229"/>
      <c r="L62" s="230"/>
      <c r="M62" s="229"/>
      <c r="N62" s="229"/>
      <c r="O62" s="230"/>
      <c r="P62" s="229"/>
      <c r="Q62" s="229"/>
      <c r="R62" s="229"/>
      <c r="S62" s="231"/>
    </row>
    <row r="63" spans="1:19" x14ac:dyDescent="0.25">
      <c r="A63" s="230"/>
      <c r="B63" s="230"/>
      <c r="C63" s="230"/>
      <c r="D63" s="229"/>
      <c r="E63" s="229"/>
      <c r="F63" s="230"/>
      <c r="G63" s="229"/>
      <c r="H63" s="229"/>
      <c r="I63" s="230"/>
      <c r="J63" s="229"/>
      <c r="K63" s="229"/>
      <c r="L63" s="230"/>
      <c r="M63" s="229"/>
      <c r="N63" s="229"/>
      <c r="O63" s="230"/>
      <c r="P63" s="229"/>
      <c r="Q63" s="229"/>
      <c r="R63" s="229"/>
      <c r="S63" s="231"/>
    </row>
    <row r="64" spans="1:19" x14ac:dyDescent="0.25">
      <c r="A64" s="230"/>
      <c r="B64" s="230"/>
      <c r="C64" s="230"/>
      <c r="D64" s="229"/>
      <c r="E64" s="229"/>
      <c r="F64" s="230"/>
      <c r="G64" s="229"/>
      <c r="H64" s="229"/>
      <c r="I64" s="230"/>
      <c r="J64" s="229"/>
      <c r="K64" s="229"/>
      <c r="L64" s="230"/>
      <c r="M64" s="229"/>
      <c r="N64" s="229"/>
      <c r="O64" s="230"/>
      <c r="P64" s="229"/>
      <c r="Q64" s="229"/>
      <c r="R64" s="229"/>
      <c r="S64" s="231"/>
    </row>
    <row r="65" spans="1:19" x14ac:dyDescent="0.25">
      <c r="A65" s="230"/>
      <c r="B65" s="230"/>
      <c r="C65" s="230"/>
      <c r="D65" s="229"/>
      <c r="E65" s="229"/>
      <c r="F65" s="230"/>
      <c r="G65" s="229"/>
      <c r="H65" s="229"/>
      <c r="I65" s="230"/>
      <c r="J65" s="229"/>
      <c r="K65" s="229"/>
      <c r="L65" s="230"/>
      <c r="M65" s="229"/>
      <c r="N65" s="229"/>
      <c r="O65" s="230"/>
      <c r="P65" s="229"/>
      <c r="Q65" s="229"/>
      <c r="R65" s="229"/>
      <c r="S65" s="231"/>
    </row>
    <row r="66" spans="1:19" x14ac:dyDescent="0.25">
      <c r="A66" s="230"/>
      <c r="B66" s="230"/>
      <c r="C66" s="230"/>
      <c r="D66" s="229"/>
      <c r="E66" s="229"/>
      <c r="F66" s="230"/>
      <c r="G66" s="229"/>
      <c r="H66" s="229"/>
      <c r="I66" s="230"/>
      <c r="J66" s="229"/>
      <c r="K66" s="229"/>
      <c r="L66" s="230"/>
      <c r="M66" s="229"/>
      <c r="N66" s="229"/>
      <c r="O66" s="230"/>
      <c r="P66" s="229"/>
      <c r="Q66" s="229"/>
      <c r="R66" s="229"/>
      <c r="S66" s="231"/>
    </row>
    <row r="67" spans="1:19" x14ac:dyDescent="0.25">
      <c r="A67" s="230"/>
      <c r="B67" s="230"/>
      <c r="C67" s="230"/>
      <c r="D67" s="229"/>
      <c r="E67" s="229"/>
      <c r="F67" s="230"/>
      <c r="G67" s="229"/>
      <c r="H67" s="229"/>
      <c r="I67" s="230"/>
      <c r="J67" s="229"/>
      <c r="K67" s="229"/>
      <c r="L67" s="230"/>
      <c r="M67" s="229"/>
      <c r="N67" s="229"/>
      <c r="O67" s="230"/>
      <c r="P67" s="229"/>
      <c r="Q67" s="229"/>
      <c r="R67" s="229"/>
      <c r="S67" s="231"/>
    </row>
    <row r="68" spans="1:19" x14ac:dyDescent="0.25">
      <c r="A68" s="230"/>
      <c r="B68" s="230"/>
      <c r="C68" s="230"/>
      <c r="D68" s="229"/>
      <c r="E68" s="229"/>
      <c r="F68" s="230"/>
      <c r="G68" s="229"/>
      <c r="H68" s="229"/>
      <c r="I68" s="230"/>
      <c r="J68" s="229"/>
      <c r="K68" s="229"/>
      <c r="L68" s="230"/>
      <c r="M68" s="229"/>
      <c r="N68" s="229"/>
      <c r="O68" s="230"/>
      <c r="P68" s="229"/>
      <c r="Q68" s="229"/>
      <c r="R68" s="229"/>
      <c r="S68" s="231"/>
    </row>
    <row r="69" spans="1:19" x14ac:dyDescent="0.25">
      <c r="A69" s="230"/>
      <c r="B69" s="230"/>
      <c r="C69" s="230"/>
      <c r="D69" s="229"/>
      <c r="E69" s="229"/>
      <c r="F69" s="230"/>
      <c r="G69" s="229"/>
      <c r="H69" s="229"/>
      <c r="I69" s="230"/>
      <c r="J69" s="229"/>
      <c r="K69" s="229"/>
      <c r="L69" s="230"/>
      <c r="M69" s="229"/>
      <c r="N69" s="229"/>
      <c r="O69" s="230"/>
      <c r="P69" s="229"/>
      <c r="Q69" s="229"/>
      <c r="R69" s="229"/>
      <c r="S69" s="231"/>
    </row>
    <row r="70" spans="1:19" x14ac:dyDescent="0.25">
      <c r="A70" s="230"/>
      <c r="B70" s="230"/>
      <c r="C70" s="230"/>
      <c r="D70" s="229"/>
      <c r="E70" s="229"/>
      <c r="F70" s="230"/>
      <c r="G70" s="229"/>
      <c r="H70" s="229"/>
      <c r="I70" s="230"/>
      <c r="J70" s="229"/>
      <c r="K70" s="229"/>
      <c r="L70" s="230"/>
      <c r="M70" s="229"/>
      <c r="N70" s="229"/>
      <c r="O70" s="230"/>
      <c r="P70" s="229"/>
      <c r="Q70" s="229"/>
      <c r="R70" s="229"/>
      <c r="S70" s="231"/>
    </row>
    <row r="71" spans="1:19" x14ac:dyDescent="0.25">
      <c r="A71" s="230"/>
      <c r="B71" s="230"/>
      <c r="C71" s="230"/>
      <c r="D71" s="229"/>
      <c r="E71" s="229"/>
      <c r="F71" s="230"/>
      <c r="G71" s="229"/>
      <c r="H71" s="229"/>
      <c r="I71" s="230"/>
      <c r="J71" s="229"/>
      <c r="K71" s="229"/>
      <c r="L71" s="230"/>
      <c r="M71" s="229"/>
      <c r="N71" s="229"/>
      <c r="O71" s="230"/>
      <c r="P71" s="229"/>
      <c r="Q71" s="229"/>
      <c r="R71" s="229"/>
      <c r="S71" s="231"/>
    </row>
    <row r="72" spans="1:19" x14ac:dyDescent="0.25">
      <c r="A72" s="230"/>
      <c r="B72" s="230"/>
      <c r="C72" s="230"/>
      <c r="D72" s="229"/>
      <c r="E72" s="229"/>
      <c r="F72" s="230"/>
      <c r="G72" s="229"/>
      <c r="H72" s="229"/>
      <c r="I72" s="230"/>
      <c r="J72" s="229"/>
      <c r="K72" s="229"/>
      <c r="L72" s="230"/>
      <c r="M72" s="229"/>
      <c r="N72" s="229"/>
      <c r="O72" s="230"/>
      <c r="P72" s="229"/>
      <c r="Q72" s="229"/>
      <c r="R72" s="229"/>
      <c r="S72" s="231"/>
    </row>
    <row r="73" spans="1:19" x14ac:dyDescent="0.25">
      <c r="A73" s="230"/>
      <c r="B73" s="230"/>
      <c r="C73" s="230"/>
      <c r="D73" s="229"/>
      <c r="E73" s="229"/>
      <c r="F73" s="230"/>
      <c r="G73" s="229"/>
      <c r="H73" s="229"/>
      <c r="I73" s="230"/>
      <c r="J73" s="229"/>
      <c r="K73" s="229"/>
      <c r="L73" s="230"/>
      <c r="M73" s="229"/>
      <c r="N73" s="229"/>
      <c r="O73" s="230"/>
      <c r="P73" s="229"/>
      <c r="Q73" s="229"/>
      <c r="R73" s="229"/>
      <c r="S73" s="231"/>
    </row>
    <row r="74" spans="1:19" x14ac:dyDescent="0.25">
      <c r="A74" s="230"/>
      <c r="B74" s="230"/>
      <c r="C74" s="230"/>
      <c r="D74" s="229"/>
      <c r="E74" s="229"/>
      <c r="F74" s="230"/>
      <c r="G74" s="229"/>
      <c r="H74" s="229"/>
      <c r="I74" s="230"/>
      <c r="J74" s="229"/>
      <c r="K74" s="229"/>
      <c r="L74" s="230"/>
      <c r="M74" s="229"/>
      <c r="N74" s="229"/>
      <c r="O74" s="230"/>
      <c r="P74" s="229"/>
      <c r="Q74" s="229"/>
      <c r="R74" s="229"/>
      <c r="S74" s="231"/>
    </row>
    <row r="75" spans="1:19" x14ac:dyDescent="0.25">
      <c r="A75" s="230"/>
      <c r="B75" s="230"/>
      <c r="C75" s="230"/>
      <c r="D75" s="229"/>
      <c r="E75" s="229"/>
      <c r="F75" s="230"/>
      <c r="G75" s="229"/>
      <c r="H75" s="229"/>
      <c r="I75" s="230"/>
      <c r="J75" s="229"/>
      <c r="K75" s="229"/>
      <c r="L75" s="230"/>
      <c r="M75" s="229"/>
      <c r="N75" s="229"/>
      <c r="O75" s="230"/>
      <c r="P75" s="229"/>
      <c r="Q75" s="229"/>
      <c r="R75" s="229"/>
      <c r="S75" s="231"/>
    </row>
    <row r="76" spans="1:19" x14ac:dyDescent="0.25">
      <c r="A76" s="230"/>
      <c r="B76" s="230"/>
      <c r="C76" s="230"/>
      <c r="D76" s="229"/>
      <c r="E76" s="229"/>
      <c r="F76" s="230"/>
      <c r="G76" s="229"/>
      <c r="H76" s="229"/>
      <c r="I76" s="230"/>
      <c r="J76" s="229"/>
      <c r="K76" s="229"/>
      <c r="L76" s="230"/>
      <c r="M76" s="229"/>
      <c r="N76" s="229"/>
      <c r="O76" s="230"/>
      <c r="P76" s="229"/>
      <c r="Q76" s="229"/>
      <c r="R76" s="229"/>
      <c r="S76" s="233"/>
    </row>
    <row r="77" spans="1:19" x14ac:dyDescent="0.25">
      <c r="A77" s="230"/>
      <c r="B77" s="230"/>
      <c r="C77" s="230"/>
      <c r="D77" s="229"/>
      <c r="E77" s="229"/>
      <c r="F77" s="230"/>
      <c r="G77" s="229"/>
      <c r="H77" s="229"/>
      <c r="I77" s="230"/>
      <c r="J77" s="229"/>
      <c r="K77" s="229"/>
      <c r="L77" s="230"/>
      <c r="M77" s="229"/>
      <c r="N77" s="229"/>
      <c r="O77" s="230"/>
      <c r="P77" s="229"/>
      <c r="Q77" s="229"/>
      <c r="R77" s="229"/>
      <c r="S77" s="233"/>
    </row>
    <row r="78" spans="1:19" x14ac:dyDescent="0.25">
      <c r="A78" s="230"/>
      <c r="B78" s="230"/>
      <c r="C78" s="230"/>
      <c r="D78" s="229"/>
      <c r="E78" s="229"/>
      <c r="F78" s="230"/>
      <c r="G78" s="229"/>
      <c r="H78" s="229"/>
      <c r="I78" s="230"/>
      <c r="J78" s="229"/>
      <c r="K78" s="229"/>
      <c r="L78" s="230"/>
      <c r="M78" s="229"/>
      <c r="N78" s="229"/>
      <c r="O78" s="230"/>
      <c r="P78" s="229"/>
      <c r="Q78" s="229"/>
      <c r="R78" s="229"/>
      <c r="S78" s="233"/>
    </row>
    <row r="79" spans="1:19" x14ac:dyDescent="0.25">
      <c r="A79" s="230"/>
      <c r="B79" s="230"/>
      <c r="C79" s="230"/>
      <c r="D79" s="229"/>
      <c r="E79" s="229"/>
      <c r="F79" s="230"/>
      <c r="G79" s="229"/>
      <c r="H79" s="229"/>
      <c r="I79" s="230"/>
      <c r="J79" s="229"/>
      <c r="K79" s="229"/>
      <c r="L79" s="230"/>
      <c r="M79" s="229"/>
      <c r="N79" s="229"/>
      <c r="O79" s="230"/>
      <c r="P79" s="229"/>
      <c r="Q79" s="229"/>
      <c r="R79" s="229"/>
      <c r="S79" s="233"/>
    </row>
    <row r="80" spans="1:19" x14ac:dyDescent="0.25">
      <c r="A80" s="230"/>
      <c r="B80" s="230"/>
      <c r="C80" s="234"/>
      <c r="D80" s="229"/>
      <c r="E80" s="229"/>
      <c r="F80" s="230"/>
      <c r="G80" s="229"/>
      <c r="H80" s="229"/>
      <c r="I80" s="230"/>
      <c r="J80" s="229"/>
      <c r="K80" s="229"/>
      <c r="L80" s="230"/>
      <c r="M80" s="229"/>
      <c r="N80" s="229"/>
      <c r="O80" s="230"/>
      <c r="P80" s="229"/>
      <c r="Q80" s="229"/>
      <c r="R80" s="229"/>
      <c r="S80" s="233"/>
    </row>
    <row r="81" spans="1:19" x14ac:dyDescent="0.25">
      <c r="A81" s="230"/>
      <c r="B81" s="230"/>
      <c r="C81" s="230"/>
      <c r="D81" s="229"/>
      <c r="E81" s="229"/>
      <c r="F81" s="230"/>
      <c r="G81" s="229"/>
      <c r="H81" s="229"/>
      <c r="I81" s="230"/>
      <c r="J81" s="229"/>
      <c r="K81" s="229"/>
      <c r="L81" s="230"/>
      <c r="M81" s="229"/>
      <c r="N81" s="229"/>
      <c r="O81" s="230"/>
      <c r="P81" s="229"/>
      <c r="Q81" s="229"/>
      <c r="R81" s="229"/>
      <c r="S81" s="233"/>
    </row>
    <row r="82" spans="1:19" x14ac:dyDescent="0.25">
      <c r="A82" s="230"/>
      <c r="B82" s="230"/>
      <c r="C82" s="230"/>
      <c r="D82" s="229"/>
      <c r="E82" s="229"/>
      <c r="F82" s="230"/>
      <c r="G82" s="229"/>
      <c r="H82" s="229"/>
      <c r="I82" s="230"/>
      <c r="J82" s="229"/>
      <c r="K82" s="229"/>
      <c r="L82" s="230"/>
      <c r="M82" s="229"/>
      <c r="N82" s="229"/>
      <c r="O82" s="230"/>
      <c r="P82" s="229"/>
      <c r="Q82" s="229"/>
      <c r="R82" s="229"/>
      <c r="S82" s="233"/>
    </row>
  </sheetData>
  <conditionalFormatting sqref="F1:F189">
    <cfRule type="cellIs" dxfId="77" priority="2" operator="equal">
      <formula>83</formula>
    </cfRule>
  </conditionalFormatting>
  <conditionalFormatting sqref="A1:A61">
    <cfRule type="cellIs" dxfId="76" priority="20" operator="equal">
      <formula>48</formula>
    </cfRule>
    <cfRule type="cellIs" dxfId="75" priority="21" operator="equal">
      <formula>83</formula>
    </cfRule>
    <cfRule type="cellIs" dxfId="74" priority="22" operator="equal">
      <formula>29</formula>
    </cfRule>
    <cfRule type="cellIs" dxfId="73" priority="23" operator="equal">
      <formula>65</formula>
    </cfRule>
    <cfRule type="cellIs" dxfId="72" priority="24" operator="equal">
      <formula>55</formula>
    </cfRule>
    <cfRule type="cellIs" dxfId="71" priority="25" operator="equal">
      <formula>54</formula>
    </cfRule>
    <cfRule type="cellIs" dxfId="70" priority="26" operator="equal">
      <formula>44</formula>
    </cfRule>
    <cfRule type="cellIs" dxfId="69" priority="27" operator="equal">
      <formula>43</formula>
    </cfRule>
    <cfRule type="cellIs" dxfId="68" priority="28" operator="equal">
      <formula>42</formula>
    </cfRule>
    <cfRule type="cellIs" dxfId="67" priority="29" operator="equal">
      <formula>41</formula>
    </cfRule>
    <cfRule type="cellIs" dxfId="66" priority="30" operator="equal">
      <formula>41</formula>
    </cfRule>
    <cfRule type="cellIs" dxfId="65" priority="31" operator="equal">
      <formula>30</formula>
    </cfRule>
    <cfRule type="cellIs" dxfId="64" priority="32" operator="equal">
      <formula>28</formula>
    </cfRule>
    <cfRule type="cellIs" dxfId="63" priority="33" operator="equal">
      <formula>28</formula>
    </cfRule>
    <cfRule type="cellIs" dxfId="62" priority="34" operator="equal">
      <formula>27</formula>
    </cfRule>
    <cfRule type="cellIs" dxfId="61" priority="35" operator="equal">
      <formula>302</formula>
    </cfRule>
    <cfRule type="cellIs" dxfId="60" priority="36" operator="equal">
      <formula>301</formula>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6"/>
  <sheetViews>
    <sheetView topLeftCell="AH1" zoomScale="90" zoomScaleNormal="90" workbookViewId="0">
      <selection activeCell="BN12" sqref="BN12"/>
    </sheetView>
  </sheetViews>
  <sheetFormatPr defaultRowHeight="15" x14ac:dyDescent="0.25"/>
  <cols>
    <col min="1" max="1" width="4" style="20"/>
    <col min="2" max="2" width="0" style="20" hidden="1"/>
    <col min="3" max="3" width="8.85546875" style="20"/>
    <col min="4" max="4" width="23" style="20"/>
    <col min="5" max="5" width="3.42578125" style="20"/>
    <col min="6" max="6" width="6.42578125" style="20"/>
    <col min="7" max="7" width="4.7109375" style="20"/>
    <col min="8" max="8" width="3.42578125" style="20"/>
    <col min="9" max="9" width="6.42578125" style="20"/>
    <col min="10" max="10" width="4.28515625" style="20"/>
    <col min="11" max="11" width="3.42578125" style="20"/>
    <col min="12" max="12" width="6.42578125" style="20"/>
    <col min="13" max="13" width="4.42578125" style="20"/>
    <col min="14" max="14" width="3.42578125" style="20"/>
    <col min="15" max="15" width="6.42578125" style="20"/>
    <col min="16" max="16" width="4.42578125" style="20"/>
    <col min="17" max="17" width="3.42578125" style="20"/>
    <col min="18" max="18" width="6.42578125" style="20"/>
    <col min="19" max="19" width="4.28515625" style="20"/>
    <col min="20" max="20" width="3.42578125" style="20"/>
    <col min="21" max="21" width="6.42578125" style="20"/>
    <col min="22" max="23" width="3.28515625" style="20"/>
    <col min="24" max="29" width="6.42578125" style="20"/>
    <col min="30" max="41" width="5.5703125" style="20"/>
    <col min="42" max="46" width="4.85546875" style="20"/>
    <col min="47" max="47" width="6.42578125" style="20"/>
    <col min="48" max="48" width="3" style="21"/>
    <col min="49" max="49" width="3.28515625" style="21"/>
    <col min="50" max="50" width="6.42578125" style="21"/>
    <col min="51" max="51" width="3" style="20"/>
    <col min="52" max="52" width="3.28515625" style="20"/>
    <col min="53" max="53" width="6.42578125" style="20"/>
    <col min="54" max="54" width="3" style="20"/>
    <col min="55" max="55" width="3.28515625" style="20"/>
    <col min="56" max="56" width="6.42578125" style="20"/>
    <col min="57" max="57" width="4.42578125" style="20" customWidth="1"/>
    <col min="58" max="58" width="3.28515625" style="20"/>
    <col min="59" max="59" width="6.42578125" style="20"/>
    <col min="60" max="60" width="3" style="20"/>
    <col min="61" max="61" width="3.28515625" style="20"/>
    <col min="62" max="62" width="6" style="20"/>
    <col min="63" max="63" width="4.42578125" style="20"/>
    <col min="64" max="1025" width="9.140625" style="20"/>
  </cols>
  <sheetData>
    <row r="1" spans="1:63" ht="18.75" customHeight="1" x14ac:dyDescent="0.25">
      <c r="A1" s="264" t="s">
        <v>44</v>
      </c>
      <c r="B1" s="264" t="s">
        <v>45</v>
      </c>
      <c r="C1" s="259" t="s">
        <v>46</v>
      </c>
      <c r="D1" s="258" t="s">
        <v>47</v>
      </c>
      <c r="E1" s="264" t="s">
        <v>48</v>
      </c>
      <c r="F1" s="259" t="s">
        <v>49</v>
      </c>
      <c r="G1" s="259"/>
      <c r="H1" s="259"/>
      <c r="I1" s="259" t="s">
        <v>50</v>
      </c>
      <c r="J1" s="259"/>
      <c r="K1" s="259"/>
      <c r="L1" s="259" t="s">
        <v>51</v>
      </c>
      <c r="M1" s="259"/>
      <c r="N1" s="259"/>
      <c r="O1" s="259" t="s">
        <v>52</v>
      </c>
      <c r="P1" s="259"/>
      <c r="Q1" s="259"/>
      <c r="R1" s="259" t="s">
        <v>53</v>
      </c>
      <c r="S1" s="259"/>
      <c r="T1" s="259"/>
      <c r="U1" s="259" t="s">
        <v>54</v>
      </c>
      <c r="V1" s="259"/>
      <c r="W1" s="259"/>
      <c r="X1" s="23" t="s">
        <v>49</v>
      </c>
      <c r="Y1" s="23" t="s">
        <v>50</v>
      </c>
      <c r="Z1" s="23" t="s">
        <v>51</v>
      </c>
      <c r="AA1" s="23" t="s">
        <v>52</v>
      </c>
      <c r="AB1" s="23" t="s">
        <v>53</v>
      </c>
      <c r="AC1" s="23" t="s">
        <v>54</v>
      </c>
      <c r="AD1" s="24" t="s">
        <v>49</v>
      </c>
      <c r="AE1" s="24" t="s">
        <v>50</v>
      </c>
      <c r="AF1" s="24" t="s">
        <v>51</v>
      </c>
      <c r="AG1" s="24" t="s">
        <v>52</v>
      </c>
      <c r="AH1" s="24" t="s">
        <v>53</v>
      </c>
      <c r="AI1" s="24" t="s">
        <v>54</v>
      </c>
      <c r="AJ1" s="25" t="s">
        <v>49</v>
      </c>
      <c r="AK1" s="25" t="s">
        <v>50</v>
      </c>
      <c r="AL1" s="25" t="s">
        <v>51</v>
      </c>
      <c r="AM1" s="25" t="s">
        <v>52</v>
      </c>
      <c r="AN1" s="25" t="s">
        <v>53</v>
      </c>
      <c r="AO1" s="25" t="s">
        <v>54</v>
      </c>
      <c r="AP1" s="260" t="s">
        <v>55</v>
      </c>
      <c r="AQ1" s="260"/>
      <c r="AR1" s="260"/>
      <c r="AS1" s="260"/>
      <c r="AT1" s="260"/>
      <c r="AU1" s="261" t="s">
        <v>49</v>
      </c>
      <c r="AV1" s="261"/>
      <c r="AW1" s="261"/>
      <c r="AX1" s="262" t="s">
        <v>50</v>
      </c>
      <c r="AY1" s="262"/>
      <c r="AZ1" s="262"/>
      <c r="BA1" s="263" t="s">
        <v>51</v>
      </c>
      <c r="BB1" s="263"/>
      <c r="BC1" s="263"/>
      <c r="BD1" s="256" t="s">
        <v>52</v>
      </c>
      <c r="BE1" s="256"/>
      <c r="BF1" s="256"/>
      <c r="BG1" s="257" t="s">
        <v>53</v>
      </c>
      <c r="BH1" s="257"/>
      <c r="BI1" s="257"/>
      <c r="BJ1" s="258" t="s">
        <v>56</v>
      </c>
      <c r="BK1" s="258" t="s">
        <v>57</v>
      </c>
    </row>
    <row r="2" spans="1:63" ht="21" customHeight="1" x14ac:dyDescent="0.25">
      <c r="A2" s="264"/>
      <c r="B2" s="264"/>
      <c r="C2" s="259"/>
      <c r="D2" s="259"/>
      <c r="E2" s="264"/>
      <c r="F2" s="22" t="s">
        <v>58</v>
      </c>
      <c r="G2" s="31" t="s">
        <v>15</v>
      </c>
      <c r="H2" s="31" t="s">
        <v>59</v>
      </c>
      <c r="I2" s="22" t="s">
        <v>58</v>
      </c>
      <c r="J2" s="31" t="s">
        <v>15</v>
      </c>
      <c r="K2" s="31" t="s">
        <v>59</v>
      </c>
      <c r="L2" s="22" t="s">
        <v>58</v>
      </c>
      <c r="M2" s="31" t="s">
        <v>15</v>
      </c>
      <c r="N2" s="31" t="s">
        <v>59</v>
      </c>
      <c r="O2" s="22" t="s">
        <v>58</v>
      </c>
      <c r="P2" s="31" t="s">
        <v>15</v>
      </c>
      <c r="Q2" s="31" t="s">
        <v>59</v>
      </c>
      <c r="R2" s="235" t="s">
        <v>58</v>
      </c>
      <c r="S2" s="235" t="s">
        <v>15</v>
      </c>
      <c r="T2" s="235" t="s">
        <v>59</v>
      </c>
      <c r="U2" s="22" t="s">
        <v>58</v>
      </c>
      <c r="V2" s="31" t="s">
        <v>15</v>
      </c>
      <c r="W2" s="31" t="s">
        <v>59</v>
      </c>
      <c r="X2" s="32" t="s">
        <v>58</v>
      </c>
      <c r="Y2" s="32" t="s">
        <v>58</v>
      </c>
      <c r="Z2" s="32" t="s">
        <v>58</v>
      </c>
      <c r="AA2" s="32" t="s">
        <v>58</v>
      </c>
      <c r="AB2" s="32" t="s">
        <v>58</v>
      </c>
      <c r="AC2" s="32" t="s">
        <v>58</v>
      </c>
      <c r="AD2" s="33" t="s">
        <v>15</v>
      </c>
      <c r="AE2" s="33" t="s">
        <v>15</v>
      </c>
      <c r="AF2" s="33" t="s">
        <v>15</v>
      </c>
      <c r="AG2" s="33" t="s">
        <v>15</v>
      </c>
      <c r="AH2" s="33" t="s">
        <v>15</v>
      </c>
      <c r="AI2" s="33" t="s">
        <v>15</v>
      </c>
      <c r="AJ2" s="34" t="s">
        <v>59</v>
      </c>
      <c r="AK2" s="34" t="s">
        <v>59</v>
      </c>
      <c r="AL2" s="34" t="s">
        <v>59</v>
      </c>
      <c r="AM2" s="34" t="s">
        <v>59</v>
      </c>
      <c r="AN2" s="34" t="s">
        <v>59</v>
      </c>
      <c r="AO2" s="34" t="s">
        <v>59</v>
      </c>
      <c r="AP2" s="260"/>
      <c r="AQ2" s="260"/>
      <c r="AR2" s="260"/>
      <c r="AS2" s="260"/>
      <c r="AT2" s="260"/>
      <c r="AU2" s="26" t="s">
        <v>58</v>
      </c>
      <c r="AV2" s="26" t="s">
        <v>15</v>
      </c>
      <c r="AW2" s="26" t="s">
        <v>59</v>
      </c>
      <c r="AX2" s="27" t="s">
        <v>58</v>
      </c>
      <c r="AY2" s="27" t="s">
        <v>15</v>
      </c>
      <c r="AZ2" s="27" t="s">
        <v>59</v>
      </c>
      <c r="BA2" s="28" t="s">
        <v>58</v>
      </c>
      <c r="BB2" s="28" t="s">
        <v>15</v>
      </c>
      <c r="BC2" s="28" t="s">
        <v>59</v>
      </c>
      <c r="BD2" s="29" t="s">
        <v>58</v>
      </c>
      <c r="BE2" s="29" t="s">
        <v>15</v>
      </c>
      <c r="BF2" s="29" t="s">
        <v>59</v>
      </c>
      <c r="BG2" s="30" t="s">
        <v>58</v>
      </c>
      <c r="BH2" s="30" t="s">
        <v>15</v>
      </c>
      <c r="BI2" s="30" t="s">
        <v>59</v>
      </c>
      <c r="BJ2" s="258"/>
      <c r="BK2" s="258"/>
    </row>
    <row r="3" spans="1:63" x14ac:dyDescent="0.25">
      <c r="A3" s="35">
        <v>1</v>
      </c>
      <c r="B3" s="36" t="s">
        <v>12</v>
      </c>
      <c r="C3" s="236">
        <v>2329475</v>
      </c>
      <c r="D3" s="236" t="s">
        <v>165</v>
      </c>
      <c r="E3" s="236" t="s">
        <v>15</v>
      </c>
      <c r="F3" s="236">
        <v>101</v>
      </c>
      <c r="G3" s="236">
        <v>92</v>
      </c>
      <c r="H3" s="236" t="s">
        <v>39</v>
      </c>
      <c r="I3" s="236">
        <v>2</v>
      </c>
      <c r="J3" s="236">
        <v>90</v>
      </c>
      <c r="K3" s="236" t="s">
        <v>39</v>
      </c>
      <c r="L3" s="236">
        <v>41</v>
      </c>
      <c r="M3" s="236">
        <v>95</v>
      </c>
      <c r="N3" s="236" t="s">
        <v>38</v>
      </c>
      <c r="O3" s="236">
        <v>86</v>
      </c>
      <c r="P3" s="236">
        <v>100</v>
      </c>
      <c r="Q3" s="236" t="s">
        <v>38</v>
      </c>
      <c r="R3" s="236">
        <v>87</v>
      </c>
      <c r="S3" s="236">
        <v>95</v>
      </c>
      <c r="T3" s="236" t="s">
        <v>38</v>
      </c>
      <c r="U3" s="19"/>
      <c r="V3" s="19"/>
      <c r="W3" s="37"/>
      <c r="X3" s="38">
        <f t="shared" ref="X3:X34" si="0">F3</f>
        <v>101</v>
      </c>
      <c r="Y3" s="38">
        <f t="shared" ref="Y3:Y34" si="1">I3</f>
        <v>2</v>
      </c>
      <c r="Z3" s="38">
        <f t="shared" ref="Z3:Z34" si="2">L3</f>
        <v>41</v>
      </c>
      <c r="AA3" s="38">
        <f t="shared" ref="AA3:AA34" si="3">O3</f>
        <v>86</v>
      </c>
      <c r="AB3" s="38">
        <f t="shared" ref="AB3:AB34" si="4">R3</f>
        <v>87</v>
      </c>
      <c r="AC3" s="38">
        <f t="shared" ref="AC3:AC34" si="5">U3</f>
        <v>0</v>
      </c>
      <c r="AD3" s="39">
        <f t="shared" ref="AD3:AD34" si="6">G3</f>
        <v>92</v>
      </c>
      <c r="AE3" s="39">
        <f t="shared" ref="AE3:AE34" si="7">J3</f>
        <v>90</v>
      </c>
      <c r="AF3" s="39">
        <f t="shared" ref="AF3:AF34" si="8">M3</f>
        <v>95</v>
      </c>
      <c r="AG3" s="39">
        <f t="shared" ref="AG3:AG34" si="9">P3</f>
        <v>100</v>
      </c>
      <c r="AH3" s="39">
        <f t="shared" ref="AH3:AH34" si="10">S3</f>
        <v>95</v>
      </c>
      <c r="AI3" s="39">
        <f t="shared" ref="AI3:AI34" si="11">V3</f>
        <v>0</v>
      </c>
      <c r="AJ3" s="40" t="str">
        <f t="shared" ref="AJ3:AJ34" si="12">H3</f>
        <v>A2</v>
      </c>
      <c r="AK3" s="40" t="str">
        <f t="shared" ref="AK3:AK34" si="13">K3</f>
        <v>A2</v>
      </c>
      <c r="AL3" s="40" t="str">
        <f t="shared" ref="AL3:AL34" si="14">N3</f>
        <v>A1</v>
      </c>
      <c r="AM3" s="40" t="str">
        <f t="shared" ref="AM3:AM34" si="15">Q3</f>
        <v>A1</v>
      </c>
      <c r="AN3" s="40" t="str">
        <f t="shared" ref="AN3:AN34" si="16">T3</f>
        <v>A1</v>
      </c>
      <c r="AO3" s="40">
        <f t="shared" ref="AO3:AO34" si="17">W3</f>
        <v>0</v>
      </c>
      <c r="AP3" s="41">
        <f t="shared" ref="AP3:AP56" si="18">IFERROR(LARGE(AD3:AI3,1),0)</f>
        <v>100</v>
      </c>
      <c r="AQ3" s="41">
        <f t="shared" ref="AQ3:AQ56" si="19">IFERROR(LARGE(AD3:AI3,2),0)</f>
        <v>95</v>
      </c>
      <c r="AR3" s="41">
        <f t="shared" ref="AR3:AR56" si="20">IFERROR(LARGE(AD3:AI3,3),0)</f>
        <v>95</v>
      </c>
      <c r="AS3" s="41">
        <f t="shared" ref="AS3:AS56" si="21">IFERROR(LARGE(AD3:AI3,4),0)</f>
        <v>92</v>
      </c>
      <c r="AT3" s="41">
        <f t="shared" ref="AT3:AT56" si="22">IFERROR(LARGE(AD3:AI3,5),0)</f>
        <v>90</v>
      </c>
      <c r="AU3" s="236">
        <v>101</v>
      </c>
      <c r="AV3" s="236">
        <v>92</v>
      </c>
      <c r="AW3" s="236" t="s">
        <v>39</v>
      </c>
      <c r="AX3" s="236">
        <v>2</v>
      </c>
      <c r="AY3" s="236">
        <v>90</v>
      </c>
      <c r="AZ3" s="236" t="s">
        <v>39</v>
      </c>
      <c r="BA3" s="236">
        <v>41</v>
      </c>
      <c r="BB3" s="236">
        <v>95</v>
      </c>
      <c r="BC3" s="236" t="s">
        <v>38</v>
      </c>
      <c r="BD3" s="236">
        <v>86</v>
      </c>
      <c r="BE3" s="236">
        <v>100</v>
      </c>
      <c r="BF3" s="236" t="s">
        <v>38</v>
      </c>
      <c r="BG3" s="236">
        <v>87</v>
      </c>
      <c r="BH3" s="236">
        <v>95</v>
      </c>
      <c r="BI3" s="236" t="s">
        <v>38</v>
      </c>
      <c r="BJ3" s="42">
        <f>IF(COUNTIF(AD3:AI3,0)=0,IF(COUNTIFS(AD3:AI3,"*F*")=0,SUM(LARGE(AD3:AI3,{1,2,3,4,5})),IF(COUNTIFS(AD3:AI3,"*F*")=1,SUM(LARGE(AD3:AI3,{1,2,3,4,5})),IF(COUNTIFS(AD3:AI3,"*F*")=2,"C",IF(COUNTIFS(AD3:AI3,"*F*")&gt;2,"F")))),IF(COUNTIFS(AD3:AH3,"*F*")=0,SUM(AD3:AH3),IF(COUNTIFS(AD3:AH3,"*F*")=1,"C",IF(COUNTIFS(AD3:AH3,"*F*")&gt;=2,"F"))))</f>
        <v>472</v>
      </c>
      <c r="BK3" s="43">
        <f t="shared" ref="BK3:BK56" si="23">IFERROR(BJ3/5,BJ3)</f>
        <v>94.4</v>
      </c>
    </row>
    <row r="4" spans="1:63" x14ac:dyDescent="0.25">
      <c r="A4" s="35">
        <v>2</v>
      </c>
      <c r="B4" s="36" t="s">
        <v>12</v>
      </c>
      <c r="C4" s="236">
        <v>2329476</v>
      </c>
      <c r="D4" s="236" t="s">
        <v>166</v>
      </c>
      <c r="E4" s="236" t="s">
        <v>15</v>
      </c>
      <c r="F4" s="236">
        <v>101</v>
      </c>
      <c r="G4" s="236">
        <v>78</v>
      </c>
      <c r="H4" s="236" t="s">
        <v>41</v>
      </c>
      <c r="I4" s="236">
        <v>2</v>
      </c>
      <c r="J4" s="236">
        <v>82</v>
      </c>
      <c r="K4" s="236" t="s">
        <v>37</v>
      </c>
      <c r="L4" s="236">
        <v>41</v>
      </c>
      <c r="M4" s="236">
        <v>54</v>
      </c>
      <c r="N4" s="236" t="s">
        <v>41</v>
      </c>
      <c r="O4" s="236">
        <v>86</v>
      </c>
      <c r="P4" s="236">
        <v>58</v>
      </c>
      <c r="Q4" s="236" t="s">
        <v>41</v>
      </c>
      <c r="R4" s="236">
        <v>87</v>
      </c>
      <c r="S4" s="236">
        <v>73</v>
      </c>
      <c r="T4" s="236" t="s">
        <v>41</v>
      </c>
      <c r="U4" s="19"/>
      <c r="V4" s="19"/>
      <c r="W4" s="37"/>
      <c r="X4" s="38">
        <f t="shared" si="0"/>
        <v>101</v>
      </c>
      <c r="Y4" s="38">
        <f t="shared" si="1"/>
        <v>2</v>
      </c>
      <c r="Z4" s="38">
        <f t="shared" si="2"/>
        <v>41</v>
      </c>
      <c r="AA4" s="38">
        <f t="shared" si="3"/>
        <v>86</v>
      </c>
      <c r="AB4" s="38">
        <f t="shared" si="4"/>
        <v>87</v>
      </c>
      <c r="AC4" s="38">
        <f t="shared" si="5"/>
        <v>0</v>
      </c>
      <c r="AD4" s="39">
        <f t="shared" si="6"/>
        <v>78</v>
      </c>
      <c r="AE4" s="39">
        <f t="shared" si="7"/>
        <v>82</v>
      </c>
      <c r="AF4" s="39">
        <f t="shared" si="8"/>
        <v>54</v>
      </c>
      <c r="AG4" s="39">
        <f t="shared" si="9"/>
        <v>58</v>
      </c>
      <c r="AH4" s="39">
        <f t="shared" si="10"/>
        <v>73</v>
      </c>
      <c r="AI4" s="39">
        <f t="shared" si="11"/>
        <v>0</v>
      </c>
      <c r="AJ4" s="40" t="str">
        <f t="shared" si="12"/>
        <v>C1</v>
      </c>
      <c r="AK4" s="40" t="str">
        <f t="shared" si="13"/>
        <v>B1</v>
      </c>
      <c r="AL4" s="40" t="str">
        <f t="shared" si="14"/>
        <v>C1</v>
      </c>
      <c r="AM4" s="40" t="str">
        <f t="shared" si="15"/>
        <v>C1</v>
      </c>
      <c r="AN4" s="40" t="str">
        <f t="shared" si="16"/>
        <v>C1</v>
      </c>
      <c r="AO4" s="40">
        <f t="shared" si="17"/>
        <v>0</v>
      </c>
      <c r="AP4" s="41">
        <f t="shared" si="18"/>
        <v>82</v>
      </c>
      <c r="AQ4" s="41">
        <f t="shared" si="19"/>
        <v>78</v>
      </c>
      <c r="AR4" s="41">
        <f t="shared" si="20"/>
        <v>73</v>
      </c>
      <c r="AS4" s="41">
        <f t="shared" si="21"/>
        <v>58</v>
      </c>
      <c r="AT4" s="41">
        <f t="shared" si="22"/>
        <v>54</v>
      </c>
      <c r="AU4" s="236">
        <v>101</v>
      </c>
      <c r="AV4" s="236">
        <v>78</v>
      </c>
      <c r="AW4" s="236" t="s">
        <v>41</v>
      </c>
      <c r="AX4" s="236">
        <v>2</v>
      </c>
      <c r="AY4" s="236">
        <v>82</v>
      </c>
      <c r="AZ4" s="236" t="s">
        <v>37</v>
      </c>
      <c r="BA4" s="236">
        <v>41</v>
      </c>
      <c r="BB4" s="236">
        <v>54</v>
      </c>
      <c r="BC4" s="236" t="s">
        <v>41</v>
      </c>
      <c r="BD4" s="236">
        <v>86</v>
      </c>
      <c r="BE4" s="236">
        <v>58</v>
      </c>
      <c r="BF4" s="236" t="s">
        <v>41</v>
      </c>
      <c r="BG4" s="236">
        <v>87</v>
      </c>
      <c r="BH4" s="236">
        <v>73</v>
      </c>
      <c r="BI4" s="236" t="s">
        <v>41</v>
      </c>
      <c r="BJ4" s="42">
        <f>IF(COUNTIF(AD4:AI4,0)=0,IF(COUNTIFS(AD4:AI4,"*F*")=0,SUM(LARGE(AD4:AI4,{1,2,3,4,5})),IF(COUNTIFS(AD4:AI4,"*F*")=1,SUM(LARGE(AD4:AI4,{1,2,3,4,5})),IF(COUNTIFS(AD4:AI4,"*F*")=2,"C",IF(COUNTIFS(AD4:AI4,"*F*")&gt;2,"F")))),IF(COUNTIFS(AD4:AH4,"*F*")=0,SUM(AD4:AH4),IF(COUNTIFS(AD4:AH4,"*F*")=1,"C",IF(COUNTIFS(AD4:AH4,"*F*")&gt;=2,"F"))))</f>
        <v>345</v>
      </c>
      <c r="BK4" s="43">
        <f t="shared" si="23"/>
        <v>69</v>
      </c>
    </row>
    <row r="5" spans="1:63" x14ac:dyDescent="0.25">
      <c r="A5" s="35">
        <v>3</v>
      </c>
      <c r="B5" s="36" t="s">
        <v>12</v>
      </c>
      <c r="C5" s="236">
        <v>2329477</v>
      </c>
      <c r="D5" s="236" t="s">
        <v>167</v>
      </c>
      <c r="E5" s="236" t="s">
        <v>19</v>
      </c>
      <c r="F5" s="236">
        <v>101</v>
      </c>
      <c r="G5" s="236">
        <v>69</v>
      </c>
      <c r="H5" s="236" t="s">
        <v>40</v>
      </c>
      <c r="I5" s="236">
        <v>2</v>
      </c>
      <c r="J5" s="236">
        <v>75</v>
      </c>
      <c r="K5" s="236" t="s">
        <v>41</v>
      </c>
      <c r="L5" s="236">
        <v>41</v>
      </c>
      <c r="M5" s="236">
        <v>41</v>
      </c>
      <c r="N5" s="236" t="s">
        <v>42</v>
      </c>
      <c r="O5" s="236">
        <v>86</v>
      </c>
      <c r="P5" s="236">
        <v>48</v>
      </c>
      <c r="Q5" s="236" t="s">
        <v>40</v>
      </c>
      <c r="R5" s="236">
        <v>87</v>
      </c>
      <c r="S5" s="236">
        <v>59</v>
      </c>
      <c r="T5" s="236" t="s">
        <v>40</v>
      </c>
      <c r="U5" s="19"/>
      <c r="V5" s="19"/>
      <c r="W5" s="37"/>
      <c r="X5" s="38">
        <f t="shared" si="0"/>
        <v>101</v>
      </c>
      <c r="Y5" s="38">
        <f t="shared" si="1"/>
        <v>2</v>
      </c>
      <c r="Z5" s="38">
        <f t="shared" si="2"/>
        <v>41</v>
      </c>
      <c r="AA5" s="38">
        <f t="shared" si="3"/>
        <v>86</v>
      </c>
      <c r="AB5" s="38">
        <f t="shared" si="4"/>
        <v>87</v>
      </c>
      <c r="AC5" s="38">
        <f t="shared" si="5"/>
        <v>0</v>
      </c>
      <c r="AD5" s="39">
        <f t="shared" si="6"/>
        <v>69</v>
      </c>
      <c r="AE5" s="39">
        <f t="shared" si="7"/>
        <v>75</v>
      </c>
      <c r="AF5" s="39">
        <f t="shared" si="8"/>
        <v>41</v>
      </c>
      <c r="AG5" s="39">
        <f t="shared" si="9"/>
        <v>48</v>
      </c>
      <c r="AH5" s="39">
        <f t="shared" si="10"/>
        <v>59</v>
      </c>
      <c r="AI5" s="39">
        <f t="shared" si="11"/>
        <v>0</v>
      </c>
      <c r="AJ5" s="40" t="str">
        <f t="shared" si="12"/>
        <v>C2</v>
      </c>
      <c r="AK5" s="40" t="str">
        <f t="shared" si="13"/>
        <v>C1</v>
      </c>
      <c r="AL5" s="40" t="str">
        <f t="shared" si="14"/>
        <v>D1</v>
      </c>
      <c r="AM5" s="40" t="str">
        <f t="shared" si="15"/>
        <v>C2</v>
      </c>
      <c r="AN5" s="40" t="str">
        <f t="shared" si="16"/>
        <v>C2</v>
      </c>
      <c r="AO5" s="40">
        <f t="shared" si="17"/>
        <v>0</v>
      </c>
      <c r="AP5" s="41">
        <f t="shared" si="18"/>
        <v>75</v>
      </c>
      <c r="AQ5" s="41">
        <f t="shared" si="19"/>
        <v>69</v>
      </c>
      <c r="AR5" s="41">
        <f t="shared" si="20"/>
        <v>59</v>
      </c>
      <c r="AS5" s="41">
        <f t="shared" si="21"/>
        <v>48</v>
      </c>
      <c r="AT5" s="41">
        <f t="shared" si="22"/>
        <v>41</v>
      </c>
      <c r="AU5" s="236">
        <v>101</v>
      </c>
      <c r="AV5" s="236">
        <v>69</v>
      </c>
      <c r="AW5" s="236" t="s">
        <v>40</v>
      </c>
      <c r="AX5" s="236">
        <v>2</v>
      </c>
      <c r="AY5" s="236">
        <v>75</v>
      </c>
      <c r="AZ5" s="236" t="s">
        <v>41</v>
      </c>
      <c r="BA5" s="236">
        <v>41</v>
      </c>
      <c r="BB5" s="236">
        <v>41</v>
      </c>
      <c r="BC5" s="236" t="s">
        <v>42</v>
      </c>
      <c r="BD5" s="236">
        <v>86</v>
      </c>
      <c r="BE5" s="236">
        <v>48</v>
      </c>
      <c r="BF5" s="236" t="s">
        <v>40</v>
      </c>
      <c r="BG5" s="236">
        <v>87</v>
      </c>
      <c r="BH5" s="236">
        <v>59</v>
      </c>
      <c r="BI5" s="236" t="s">
        <v>40</v>
      </c>
      <c r="BJ5" s="42">
        <f>IF(COUNTIF(AD5:AI5,0)=0,IF(COUNTIFS(AD5:AI5,"*F*")=0,SUM(LARGE(AD5:AI5,{1,2,3,4,5})),IF(COUNTIFS(AD5:AI5,"*F*")=1,SUM(LARGE(AD5:AI5,{1,2,3,4,5})),IF(COUNTIFS(AD5:AI5,"*F*")=2,"C",IF(COUNTIFS(AD5:AI5,"*F*")&gt;2,"F")))),IF(COUNTIFS(AD5:AH5,"*F*")=0,SUM(AD5:AH5),IF(COUNTIFS(AD5:AH5,"*F*")=1,"C",IF(COUNTIFS(AD5:AH5,"*F*")&gt;=2,"F"))))</f>
        <v>292</v>
      </c>
      <c r="BK5" s="43">
        <f t="shared" si="23"/>
        <v>58.4</v>
      </c>
    </row>
    <row r="6" spans="1:63" ht="15" customHeight="1" x14ac:dyDescent="0.25">
      <c r="A6" s="35">
        <v>4</v>
      </c>
      <c r="B6" s="36" t="s">
        <v>12</v>
      </c>
      <c r="C6" s="236">
        <v>2329478</v>
      </c>
      <c r="D6" s="236" t="s">
        <v>168</v>
      </c>
      <c r="E6" s="236" t="s">
        <v>19</v>
      </c>
      <c r="F6" s="236">
        <v>101</v>
      </c>
      <c r="G6" s="236">
        <v>59</v>
      </c>
      <c r="H6" s="236" t="s">
        <v>42</v>
      </c>
      <c r="I6" s="236">
        <v>2</v>
      </c>
      <c r="J6" s="236">
        <v>61</v>
      </c>
      <c r="K6" s="236" t="s">
        <v>42</v>
      </c>
      <c r="L6" s="236">
        <v>41</v>
      </c>
      <c r="M6" s="236">
        <v>48</v>
      </c>
      <c r="N6" s="236" t="s">
        <v>40</v>
      </c>
      <c r="O6" s="236">
        <v>86</v>
      </c>
      <c r="P6" s="236">
        <v>58</v>
      </c>
      <c r="Q6" s="236" t="s">
        <v>41</v>
      </c>
      <c r="R6" s="236">
        <v>87</v>
      </c>
      <c r="S6" s="236">
        <v>61</v>
      </c>
      <c r="T6" s="236" t="s">
        <v>40</v>
      </c>
      <c r="U6" s="19"/>
      <c r="V6" s="19"/>
      <c r="W6" s="37"/>
      <c r="X6" s="38">
        <f t="shared" si="0"/>
        <v>101</v>
      </c>
      <c r="Y6" s="38">
        <f t="shared" si="1"/>
        <v>2</v>
      </c>
      <c r="Z6" s="38">
        <f t="shared" si="2"/>
        <v>41</v>
      </c>
      <c r="AA6" s="38">
        <f t="shared" si="3"/>
        <v>86</v>
      </c>
      <c r="AB6" s="38">
        <f t="shared" si="4"/>
        <v>87</v>
      </c>
      <c r="AC6" s="38">
        <f t="shared" si="5"/>
        <v>0</v>
      </c>
      <c r="AD6" s="39">
        <f t="shared" si="6"/>
        <v>59</v>
      </c>
      <c r="AE6" s="39">
        <f t="shared" si="7"/>
        <v>61</v>
      </c>
      <c r="AF6" s="39">
        <f t="shared" si="8"/>
        <v>48</v>
      </c>
      <c r="AG6" s="39">
        <f t="shared" si="9"/>
        <v>58</v>
      </c>
      <c r="AH6" s="39">
        <f t="shared" si="10"/>
        <v>61</v>
      </c>
      <c r="AI6" s="39">
        <f t="shared" si="11"/>
        <v>0</v>
      </c>
      <c r="AJ6" s="40" t="str">
        <f t="shared" si="12"/>
        <v>D1</v>
      </c>
      <c r="AK6" s="40" t="str">
        <f t="shared" si="13"/>
        <v>D1</v>
      </c>
      <c r="AL6" s="40" t="str">
        <f t="shared" si="14"/>
        <v>C2</v>
      </c>
      <c r="AM6" s="40" t="str">
        <f t="shared" si="15"/>
        <v>C1</v>
      </c>
      <c r="AN6" s="40" t="str">
        <f t="shared" si="16"/>
        <v>C2</v>
      </c>
      <c r="AO6" s="40">
        <f t="shared" si="17"/>
        <v>0</v>
      </c>
      <c r="AP6" s="41">
        <f t="shared" si="18"/>
        <v>61</v>
      </c>
      <c r="AQ6" s="41">
        <f t="shared" si="19"/>
        <v>61</v>
      </c>
      <c r="AR6" s="41">
        <f t="shared" si="20"/>
        <v>59</v>
      </c>
      <c r="AS6" s="41">
        <f t="shared" si="21"/>
        <v>58</v>
      </c>
      <c r="AT6" s="41">
        <f t="shared" si="22"/>
        <v>48</v>
      </c>
      <c r="AU6" s="236">
        <v>101</v>
      </c>
      <c r="AV6" s="236">
        <v>59</v>
      </c>
      <c r="AW6" s="236" t="s">
        <v>42</v>
      </c>
      <c r="AX6" s="236">
        <v>2</v>
      </c>
      <c r="AY6" s="236">
        <v>61</v>
      </c>
      <c r="AZ6" s="236" t="s">
        <v>42</v>
      </c>
      <c r="BA6" s="236">
        <v>41</v>
      </c>
      <c r="BB6" s="236">
        <v>48</v>
      </c>
      <c r="BC6" s="236" t="s">
        <v>40</v>
      </c>
      <c r="BD6" s="236">
        <v>86</v>
      </c>
      <c r="BE6" s="236">
        <v>58</v>
      </c>
      <c r="BF6" s="236" t="s">
        <v>41</v>
      </c>
      <c r="BG6" s="236">
        <v>87</v>
      </c>
      <c r="BH6" s="236">
        <v>61</v>
      </c>
      <c r="BI6" s="236" t="s">
        <v>40</v>
      </c>
      <c r="BJ6" s="42">
        <f>IF(COUNTIF(AD6:AI6,0)=0,IF(COUNTIFS(AD6:AI6,"*F*")=0,SUM(LARGE(AD6:AI6,{1,2,3,4,5})),IF(COUNTIFS(AD6:AI6,"*F*")=1,SUM(LARGE(AD6:AI6,{1,2,3,4,5})),IF(COUNTIFS(AD6:AI6,"*F*")=2,"C",IF(COUNTIFS(AD6:AI6,"*F*")&gt;2,"F")))),IF(COUNTIFS(AD6:AH6,"*F*")=0,SUM(AD6:AH6),IF(COUNTIFS(AD6:AH6,"*F*")=1,"C",IF(COUNTIFS(AD6:AH6,"*F*")&gt;=2,"F"))))</f>
        <v>287</v>
      </c>
      <c r="BK6" s="43">
        <f t="shared" si="23"/>
        <v>57.4</v>
      </c>
    </row>
    <row r="7" spans="1:63" x14ac:dyDescent="0.25">
      <c r="A7" s="35">
        <v>5</v>
      </c>
      <c r="B7" s="36" t="s">
        <v>12</v>
      </c>
      <c r="C7" s="236">
        <v>2329479</v>
      </c>
      <c r="D7" s="236" t="s">
        <v>169</v>
      </c>
      <c r="E7" s="236" t="s">
        <v>19</v>
      </c>
      <c r="F7" s="236">
        <v>101</v>
      </c>
      <c r="G7" s="236">
        <v>94</v>
      </c>
      <c r="H7" s="236" t="s">
        <v>38</v>
      </c>
      <c r="I7" s="236">
        <v>2</v>
      </c>
      <c r="J7" s="236">
        <v>92</v>
      </c>
      <c r="K7" s="236" t="s">
        <v>38</v>
      </c>
      <c r="L7" s="236">
        <v>41</v>
      </c>
      <c r="M7" s="236">
        <v>65</v>
      </c>
      <c r="N7" s="236" t="s">
        <v>36</v>
      </c>
      <c r="O7" s="236">
        <v>86</v>
      </c>
      <c r="P7" s="236">
        <v>89</v>
      </c>
      <c r="Q7" s="236" t="s">
        <v>39</v>
      </c>
      <c r="R7" s="236">
        <v>87</v>
      </c>
      <c r="S7" s="236">
        <v>82</v>
      </c>
      <c r="T7" s="236" t="s">
        <v>37</v>
      </c>
      <c r="U7" s="19"/>
      <c r="V7" s="19"/>
      <c r="W7" s="37"/>
      <c r="X7" s="38">
        <f t="shared" si="0"/>
        <v>101</v>
      </c>
      <c r="Y7" s="38">
        <f t="shared" si="1"/>
        <v>2</v>
      </c>
      <c r="Z7" s="38">
        <f t="shared" si="2"/>
        <v>41</v>
      </c>
      <c r="AA7" s="38">
        <f t="shared" si="3"/>
        <v>86</v>
      </c>
      <c r="AB7" s="38">
        <f t="shared" si="4"/>
        <v>87</v>
      </c>
      <c r="AC7" s="38">
        <f t="shared" si="5"/>
        <v>0</v>
      </c>
      <c r="AD7" s="39">
        <f t="shared" si="6"/>
        <v>94</v>
      </c>
      <c r="AE7" s="39">
        <f t="shared" si="7"/>
        <v>92</v>
      </c>
      <c r="AF7" s="39">
        <f t="shared" si="8"/>
        <v>65</v>
      </c>
      <c r="AG7" s="39">
        <f t="shared" si="9"/>
        <v>89</v>
      </c>
      <c r="AH7" s="39">
        <f t="shared" si="10"/>
        <v>82</v>
      </c>
      <c r="AI7" s="39">
        <f t="shared" si="11"/>
        <v>0</v>
      </c>
      <c r="AJ7" s="40" t="str">
        <f t="shared" si="12"/>
        <v>A1</v>
      </c>
      <c r="AK7" s="40" t="str">
        <f t="shared" si="13"/>
        <v>A1</v>
      </c>
      <c r="AL7" s="40" t="str">
        <f t="shared" si="14"/>
        <v>B2</v>
      </c>
      <c r="AM7" s="40" t="str">
        <f t="shared" si="15"/>
        <v>A2</v>
      </c>
      <c r="AN7" s="40" t="str">
        <f t="shared" si="16"/>
        <v>B1</v>
      </c>
      <c r="AO7" s="40">
        <f t="shared" si="17"/>
        <v>0</v>
      </c>
      <c r="AP7" s="41">
        <f t="shared" si="18"/>
        <v>94</v>
      </c>
      <c r="AQ7" s="41">
        <f t="shared" si="19"/>
        <v>92</v>
      </c>
      <c r="AR7" s="41">
        <f t="shared" si="20"/>
        <v>89</v>
      </c>
      <c r="AS7" s="41">
        <f t="shared" si="21"/>
        <v>82</v>
      </c>
      <c r="AT7" s="41">
        <f t="shared" si="22"/>
        <v>65</v>
      </c>
      <c r="AU7" s="236">
        <v>101</v>
      </c>
      <c r="AV7" s="236">
        <v>94</v>
      </c>
      <c r="AW7" s="236" t="s">
        <v>38</v>
      </c>
      <c r="AX7" s="236">
        <v>2</v>
      </c>
      <c r="AY7" s="236">
        <v>92</v>
      </c>
      <c r="AZ7" s="236" t="s">
        <v>38</v>
      </c>
      <c r="BA7" s="236">
        <v>41</v>
      </c>
      <c r="BB7" s="236">
        <v>65</v>
      </c>
      <c r="BC7" s="236" t="s">
        <v>36</v>
      </c>
      <c r="BD7" s="236">
        <v>86</v>
      </c>
      <c r="BE7" s="236">
        <v>89</v>
      </c>
      <c r="BF7" s="236" t="s">
        <v>39</v>
      </c>
      <c r="BG7" s="236">
        <v>87</v>
      </c>
      <c r="BH7" s="236">
        <v>82</v>
      </c>
      <c r="BI7" s="236" t="s">
        <v>37</v>
      </c>
      <c r="BJ7" s="42">
        <f>IF(COUNTIF(AD7:AI7,0)=0,IF(COUNTIFS(AD7:AI7,"*F*")=0,SUM(LARGE(AD7:AI7,{1,2,3,4,5})),IF(COUNTIFS(AD7:AI7,"*F*")=1,SUM(LARGE(AD7:AI7,{1,2,3,4,5})),IF(COUNTIFS(AD7:AI7,"*F*")=2,"C",IF(COUNTIFS(AD7:AI7,"*F*")&gt;2,"F")))),IF(COUNTIFS(AD7:AH7,"*F*")=0,SUM(AD7:AH7),IF(COUNTIFS(AD7:AH7,"*F*")=1,"C",IF(COUNTIFS(AD7:AH7,"*F*")&gt;=2,"F"))))</f>
        <v>422</v>
      </c>
      <c r="BK7" s="43">
        <f t="shared" si="23"/>
        <v>84.4</v>
      </c>
    </row>
    <row r="8" spans="1:63" x14ac:dyDescent="0.25">
      <c r="A8" s="35">
        <v>6</v>
      </c>
      <c r="B8" s="36" t="s">
        <v>12</v>
      </c>
      <c r="C8" s="236">
        <v>2329480</v>
      </c>
      <c r="D8" s="236" t="s">
        <v>170</v>
      </c>
      <c r="E8" s="236" t="s">
        <v>19</v>
      </c>
      <c r="F8" s="236">
        <v>101</v>
      </c>
      <c r="G8" s="236">
        <v>87</v>
      </c>
      <c r="H8" s="236" t="s">
        <v>37</v>
      </c>
      <c r="I8" s="236">
        <v>2</v>
      </c>
      <c r="J8" s="236">
        <v>86</v>
      </c>
      <c r="K8" s="236" t="s">
        <v>37</v>
      </c>
      <c r="L8" s="236">
        <v>41</v>
      </c>
      <c r="M8" s="236">
        <v>56</v>
      </c>
      <c r="N8" s="236" t="s">
        <v>41</v>
      </c>
      <c r="O8" s="236">
        <v>86</v>
      </c>
      <c r="P8" s="236">
        <v>79</v>
      </c>
      <c r="Q8" s="236" t="s">
        <v>37</v>
      </c>
      <c r="R8" s="236">
        <v>87</v>
      </c>
      <c r="S8" s="236">
        <v>88</v>
      </c>
      <c r="T8" s="236" t="s">
        <v>37</v>
      </c>
      <c r="U8" s="19"/>
      <c r="V8" s="19"/>
      <c r="W8" s="37"/>
      <c r="X8" s="38">
        <f t="shared" si="0"/>
        <v>101</v>
      </c>
      <c r="Y8" s="38">
        <f t="shared" si="1"/>
        <v>2</v>
      </c>
      <c r="Z8" s="38">
        <f t="shared" si="2"/>
        <v>41</v>
      </c>
      <c r="AA8" s="38">
        <f t="shared" si="3"/>
        <v>86</v>
      </c>
      <c r="AB8" s="38">
        <f t="shared" si="4"/>
        <v>87</v>
      </c>
      <c r="AC8" s="38">
        <f t="shared" si="5"/>
        <v>0</v>
      </c>
      <c r="AD8" s="39">
        <f t="shared" si="6"/>
        <v>87</v>
      </c>
      <c r="AE8" s="39">
        <f t="shared" si="7"/>
        <v>86</v>
      </c>
      <c r="AF8" s="39">
        <f t="shared" si="8"/>
        <v>56</v>
      </c>
      <c r="AG8" s="39">
        <f t="shared" si="9"/>
        <v>79</v>
      </c>
      <c r="AH8" s="39">
        <f t="shared" si="10"/>
        <v>88</v>
      </c>
      <c r="AI8" s="39">
        <f t="shared" si="11"/>
        <v>0</v>
      </c>
      <c r="AJ8" s="40" t="str">
        <f t="shared" si="12"/>
        <v>B1</v>
      </c>
      <c r="AK8" s="40" t="str">
        <f t="shared" si="13"/>
        <v>B1</v>
      </c>
      <c r="AL8" s="40" t="str">
        <f t="shared" si="14"/>
        <v>C1</v>
      </c>
      <c r="AM8" s="40" t="str">
        <f t="shared" si="15"/>
        <v>B1</v>
      </c>
      <c r="AN8" s="40" t="str">
        <f t="shared" si="16"/>
        <v>B1</v>
      </c>
      <c r="AO8" s="40">
        <f t="shared" si="17"/>
        <v>0</v>
      </c>
      <c r="AP8" s="41">
        <f t="shared" si="18"/>
        <v>88</v>
      </c>
      <c r="AQ8" s="41">
        <f t="shared" si="19"/>
        <v>87</v>
      </c>
      <c r="AR8" s="41">
        <f t="shared" si="20"/>
        <v>86</v>
      </c>
      <c r="AS8" s="41">
        <f t="shared" si="21"/>
        <v>79</v>
      </c>
      <c r="AT8" s="41">
        <f t="shared" si="22"/>
        <v>56</v>
      </c>
      <c r="AU8" s="236">
        <v>101</v>
      </c>
      <c r="AV8" s="236">
        <v>87</v>
      </c>
      <c r="AW8" s="236" t="s">
        <v>37</v>
      </c>
      <c r="AX8" s="236">
        <v>2</v>
      </c>
      <c r="AY8" s="236">
        <v>86</v>
      </c>
      <c r="AZ8" s="236" t="s">
        <v>37</v>
      </c>
      <c r="BA8" s="236">
        <v>41</v>
      </c>
      <c r="BB8" s="236">
        <v>56</v>
      </c>
      <c r="BC8" s="236" t="s">
        <v>41</v>
      </c>
      <c r="BD8" s="236">
        <v>86</v>
      </c>
      <c r="BE8" s="236">
        <v>79</v>
      </c>
      <c r="BF8" s="236" t="s">
        <v>37</v>
      </c>
      <c r="BG8" s="236">
        <v>87</v>
      </c>
      <c r="BH8" s="236">
        <v>88</v>
      </c>
      <c r="BI8" s="236" t="s">
        <v>37</v>
      </c>
      <c r="BJ8" s="42">
        <f>IF(COUNTIF(AD8:AI8,0)=0,IF(COUNTIFS(AD8:AI8,"*F*")=0,SUM(LARGE(AD8:AI8,{1,2,3,4,5})),IF(COUNTIFS(AD8:AI8,"*F*")=1,SUM(LARGE(AD8:AI8,{1,2,3,4,5})),IF(COUNTIFS(AD8:AI8,"*F*")=2,"C",IF(COUNTIFS(AD8:AI8,"*F*")&gt;2,"F")))),IF(COUNTIFS(AD8:AH8,"*F*")=0,SUM(AD8:AH8),IF(COUNTIFS(AD8:AH8,"*F*")=1,"C",IF(COUNTIFS(AD8:AH8,"*F*")&gt;=2,"F"))))</f>
        <v>396</v>
      </c>
      <c r="BK8" s="43">
        <f t="shared" si="23"/>
        <v>79.2</v>
      </c>
    </row>
    <row r="9" spans="1:63" x14ac:dyDescent="0.25">
      <c r="A9" s="35">
        <v>7</v>
      </c>
      <c r="B9" s="36" t="s">
        <v>12</v>
      </c>
      <c r="C9" s="236">
        <v>2329481</v>
      </c>
      <c r="D9" s="236" t="s">
        <v>171</v>
      </c>
      <c r="E9" s="236" t="s">
        <v>15</v>
      </c>
      <c r="F9" s="236">
        <v>101</v>
      </c>
      <c r="G9" s="236">
        <v>88</v>
      </c>
      <c r="H9" s="236" t="s">
        <v>39</v>
      </c>
      <c r="I9" s="236">
        <v>2</v>
      </c>
      <c r="J9" s="236">
        <v>86</v>
      </c>
      <c r="K9" s="236" t="s">
        <v>37</v>
      </c>
      <c r="L9" s="236">
        <v>41</v>
      </c>
      <c r="M9" s="236">
        <v>56</v>
      </c>
      <c r="N9" s="236" t="s">
        <v>41</v>
      </c>
      <c r="O9" s="236">
        <v>86</v>
      </c>
      <c r="P9" s="236">
        <v>89</v>
      </c>
      <c r="Q9" s="236" t="s">
        <v>39</v>
      </c>
      <c r="R9" s="236">
        <v>87</v>
      </c>
      <c r="S9" s="236">
        <v>87</v>
      </c>
      <c r="T9" s="236" t="s">
        <v>37</v>
      </c>
      <c r="U9" s="19"/>
      <c r="V9" s="19"/>
      <c r="W9" s="37"/>
      <c r="X9" s="38">
        <f t="shared" si="0"/>
        <v>101</v>
      </c>
      <c r="Y9" s="38">
        <f t="shared" si="1"/>
        <v>2</v>
      </c>
      <c r="Z9" s="38">
        <f t="shared" si="2"/>
        <v>41</v>
      </c>
      <c r="AA9" s="38">
        <f t="shared" si="3"/>
        <v>86</v>
      </c>
      <c r="AB9" s="38">
        <f t="shared" si="4"/>
        <v>87</v>
      </c>
      <c r="AC9" s="38">
        <f t="shared" si="5"/>
        <v>0</v>
      </c>
      <c r="AD9" s="39">
        <f t="shared" si="6"/>
        <v>88</v>
      </c>
      <c r="AE9" s="39">
        <f t="shared" si="7"/>
        <v>86</v>
      </c>
      <c r="AF9" s="39">
        <f t="shared" si="8"/>
        <v>56</v>
      </c>
      <c r="AG9" s="39">
        <f t="shared" si="9"/>
        <v>89</v>
      </c>
      <c r="AH9" s="39">
        <f t="shared" si="10"/>
        <v>87</v>
      </c>
      <c r="AI9" s="39">
        <f t="shared" si="11"/>
        <v>0</v>
      </c>
      <c r="AJ9" s="40" t="str">
        <f t="shared" si="12"/>
        <v>A2</v>
      </c>
      <c r="AK9" s="40" t="str">
        <f t="shared" si="13"/>
        <v>B1</v>
      </c>
      <c r="AL9" s="40" t="str">
        <f t="shared" si="14"/>
        <v>C1</v>
      </c>
      <c r="AM9" s="40" t="str">
        <f t="shared" si="15"/>
        <v>A2</v>
      </c>
      <c r="AN9" s="40" t="str">
        <f t="shared" si="16"/>
        <v>B1</v>
      </c>
      <c r="AO9" s="40">
        <f t="shared" si="17"/>
        <v>0</v>
      </c>
      <c r="AP9" s="41">
        <f t="shared" si="18"/>
        <v>89</v>
      </c>
      <c r="AQ9" s="41">
        <f t="shared" si="19"/>
        <v>88</v>
      </c>
      <c r="AR9" s="41">
        <f t="shared" si="20"/>
        <v>87</v>
      </c>
      <c r="AS9" s="41">
        <f t="shared" si="21"/>
        <v>86</v>
      </c>
      <c r="AT9" s="41">
        <f t="shared" si="22"/>
        <v>56</v>
      </c>
      <c r="AU9" s="236">
        <v>101</v>
      </c>
      <c r="AV9" s="236">
        <v>88</v>
      </c>
      <c r="AW9" s="236" t="s">
        <v>39</v>
      </c>
      <c r="AX9" s="236">
        <v>2</v>
      </c>
      <c r="AY9" s="236">
        <v>86</v>
      </c>
      <c r="AZ9" s="236" t="s">
        <v>37</v>
      </c>
      <c r="BA9" s="236">
        <v>41</v>
      </c>
      <c r="BB9" s="236">
        <v>56</v>
      </c>
      <c r="BC9" s="236" t="s">
        <v>41</v>
      </c>
      <c r="BD9" s="236">
        <v>86</v>
      </c>
      <c r="BE9" s="236">
        <v>89</v>
      </c>
      <c r="BF9" s="236" t="s">
        <v>39</v>
      </c>
      <c r="BG9" s="236">
        <v>87</v>
      </c>
      <c r="BH9" s="236">
        <v>87</v>
      </c>
      <c r="BI9" s="236" t="s">
        <v>37</v>
      </c>
      <c r="BJ9" s="42">
        <f>IF(COUNTIF(AD9:AI9,0)=0,IF(COUNTIFS(AD9:AI9,"*F*")=0,SUM(LARGE(AD9:AI9,{1,2,3,4,5})),IF(COUNTIFS(AD9:AI9,"*F*")=1,SUM(LARGE(AD9:AI9,{1,2,3,4,5})),IF(COUNTIFS(AD9:AI9,"*F*")=2,"C",IF(COUNTIFS(AD9:AI9,"*F*")&gt;2,"F")))),IF(COUNTIFS(AD9:AH9,"*F*")=0,SUM(AD9:AH9),IF(COUNTIFS(AD9:AH9,"*F*")=1,"C",IF(COUNTIFS(AD9:AH9,"*F*")&gt;=2,"F"))))</f>
        <v>406</v>
      </c>
      <c r="BK9" s="43">
        <f t="shared" si="23"/>
        <v>81.2</v>
      </c>
    </row>
    <row r="10" spans="1:63" x14ac:dyDescent="0.25">
      <c r="A10" s="35">
        <v>8</v>
      </c>
      <c r="B10" s="36" t="s">
        <v>12</v>
      </c>
      <c r="C10" s="236">
        <v>2329482</v>
      </c>
      <c r="D10" s="236" t="s">
        <v>172</v>
      </c>
      <c r="E10" s="236" t="s">
        <v>19</v>
      </c>
      <c r="F10" s="236">
        <v>101</v>
      </c>
      <c r="G10" s="236">
        <v>79</v>
      </c>
      <c r="H10" s="236" t="s">
        <v>36</v>
      </c>
      <c r="I10" s="236">
        <v>2</v>
      </c>
      <c r="J10" s="236">
        <v>82</v>
      </c>
      <c r="K10" s="236" t="s">
        <v>37</v>
      </c>
      <c r="L10" s="236">
        <v>41</v>
      </c>
      <c r="M10" s="236">
        <v>54</v>
      </c>
      <c r="N10" s="236" t="s">
        <v>41</v>
      </c>
      <c r="O10" s="236">
        <v>86</v>
      </c>
      <c r="P10" s="236">
        <v>57</v>
      </c>
      <c r="Q10" s="236" t="s">
        <v>41</v>
      </c>
      <c r="R10" s="236">
        <v>87</v>
      </c>
      <c r="S10" s="236">
        <v>81</v>
      </c>
      <c r="T10" s="236" t="s">
        <v>36</v>
      </c>
      <c r="U10" s="19"/>
      <c r="V10" s="19"/>
      <c r="W10" s="37"/>
      <c r="X10" s="38">
        <f t="shared" si="0"/>
        <v>101</v>
      </c>
      <c r="Y10" s="38">
        <f t="shared" si="1"/>
        <v>2</v>
      </c>
      <c r="Z10" s="38">
        <f t="shared" si="2"/>
        <v>41</v>
      </c>
      <c r="AA10" s="38">
        <f t="shared" si="3"/>
        <v>86</v>
      </c>
      <c r="AB10" s="38">
        <f t="shared" si="4"/>
        <v>87</v>
      </c>
      <c r="AC10" s="38">
        <f t="shared" si="5"/>
        <v>0</v>
      </c>
      <c r="AD10" s="39">
        <f t="shared" si="6"/>
        <v>79</v>
      </c>
      <c r="AE10" s="39">
        <f t="shared" si="7"/>
        <v>82</v>
      </c>
      <c r="AF10" s="39">
        <f t="shared" si="8"/>
        <v>54</v>
      </c>
      <c r="AG10" s="39">
        <f t="shared" si="9"/>
        <v>57</v>
      </c>
      <c r="AH10" s="39">
        <f t="shared" si="10"/>
        <v>81</v>
      </c>
      <c r="AI10" s="39">
        <f t="shared" si="11"/>
        <v>0</v>
      </c>
      <c r="AJ10" s="40" t="str">
        <f t="shared" si="12"/>
        <v>B2</v>
      </c>
      <c r="AK10" s="40" t="str">
        <f t="shared" si="13"/>
        <v>B1</v>
      </c>
      <c r="AL10" s="40" t="str">
        <f t="shared" si="14"/>
        <v>C1</v>
      </c>
      <c r="AM10" s="40" t="str">
        <f t="shared" si="15"/>
        <v>C1</v>
      </c>
      <c r="AN10" s="40" t="str">
        <f t="shared" si="16"/>
        <v>B2</v>
      </c>
      <c r="AO10" s="40">
        <f t="shared" si="17"/>
        <v>0</v>
      </c>
      <c r="AP10" s="41">
        <f t="shared" si="18"/>
        <v>82</v>
      </c>
      <c r="AQ10" s="41">
        <f t="shared" si="19"/>
        <v>81</v>
      </c>
      <c r="AR10" s="41">
        <f t="shared" si="20"/>
        <v>79</v>
      </c>
      <c r="AS10" s="41">
        <f t="shared" si="21"/>
        <v>57</v>
      </c>
      <c r="AT10" s="41">
        <f t="shared" si="22"/>
        <v>54</v>
      </c>
      <c r="AU10" s="236">
        <v>101</v>
      </c>
      <c r="AV10" s="236">
        <v>79</v>
      </c>
      <c r="AW10" s="236" t="s">
        <v>36</v>
      </c>
      <c r="AX10" s="236">
        <v>2</v>
      </c>
      <c r="AY10" s="236">
        <v>82</v>
      </c>
      <c r="AZ10" s="236" t="s">
        <v>37</v>
      </c>
      <c r="BA10" s="236">
        <v>41</v>
      </c>
      <c r="BB10" s="236">
        <v>54</v>
      </c>
      <c r="BC10" s="236" t="s">
        <v>41</v>
      </c>
      <c r="BD10" s="236">
        <v>86</v>
      </c>
      <c r="BE10" s="236">
        <v>57</v>
      </c>
      <c r="BF10" s="236" t="s">
        <v>41</v>
      </c>
      <c r="BG10" s="236">
        <v>87</v>
      </c>
      <c r="BH10" s="236">
        <v>81</v>
      </c>
      <c r="BI10" s="236" t="s">
        <v>36</v>
      </c>
      <c r="BJ10" s="42">
        <f>IF(COUNTIF(AD10:AI10,0)=0,IF(COUNTIFS(AD10:AI10,"*F*")=0,SUM(LARGE(AD10:AI10,{1,2,3,4,5})),IF(COUNTIFS(AD10:AI10,"*F*")=1,SUM(LARGE(AD10:AI10,{1,2,3,4,5})),IF(COUNTIFS(AD10:AI10,"*F*")=2,"C",IF(COUNTIFS(AD10:AI10,"*F*")&gt;2,"F")))),IF(COUNTIFS(AD10:AH10,"*F*")=0,SUM(AD10:AH10),IF(COUNTIFS(AD10:AH10,"*F*")=1,"C",IF(COUNTIFS(AD10:AH10,"*F*")&gt;=2,"F"))))</f>
        <v>353</v>
      </c>
      <c r="BK10" s="43">
        <f t="shared" si="23"/>
        <v>70.599999999999994</v>
      </c>
    </row>
    <row r="11" spans="1:63" x14ac:dyDescent="0.25">
      <c r="A11" s="35">
        <v>9</v>
      </c>
      <c r="B11" s="36" t="s">
        <v>12</v>
      </c>
      <c r="C11" s="236">
        <v>2329483</v>
      </c>
      <c r="D11" s="236" t="s">
        <v>173</v>
      </c>
      <c r="E11" s="236" t="s">
        <v>19</v>
      </c>
      <c r="F11" s="236">
        <v>101</v>
      </c>
      <c r="G11" s="236">
        <v>70</v>
      </c>
      <c r="H11" s="236" t="s">
        <v>40</v>
      </c>
      <c r="I11" s="236">
        <v>2</v>
      </c>
      <c r="J11" s="236">
        <v>91</v>
      </c>
      <c r="K11" s="236" t="s">
        <v>39</v>
      </c>
      <c r="L11" s="236">
        <v>41</v>
      </c>
      <c r="M11" s="236">
        <v>75</v>
      </c>
      <c r="N11" s="236" t="s">
        <v>37</v>
      </c>
      <c r="O11" s="236">
        <v>86</v>
      </c>
      <c r="P11" s="236">
        <v>77</v>
      </c>
      <c r="Q11" s="236" t="s">
        <v>37</v>
      </c>
      <c r="R11" s="236">
        <v>87</v>
      </c>
      <c r="S11" s="236">
        <v>69</v>
      </c>
      <c r="T11" s="236" t="s">
        <v>41</v>
      </c>
      <c r="U11" s="19"/>
      <c r="V11" s="19"/>
      <c r="W11" s="37"/>
      <c r="X11" s="38">
        <f t="shared" si="0"/>
        <v>101</v>
      </c>
      <c r="Y11" s="38">
        <f t="shared" si="1"/>
        <v>2</v>
      </c>
      <c r="Z11" s="38">
        <f t="shared" si="2"/>
        <v>41</v>
      </c>
      <c r="AA11" s="38">
        <f t="shared" si="3"/>
        <v>86</v>
      </c>
      <c r="AB11" s="38">
        <f t="shared" si="4"/>
        <v>87</v>
      </c>
      <c r="AC11" s="38">
        <f t="shared" si="5"/>
        <v>0</v>
      </c>
      <c r="AD11" s="39">
        <f t="shared" si="6"/>
        <v>70</v>
      </c>
      <c r="AE11" s="39">
        <f t="shared" si="7"/>
        <v>91</v>
      </c>
      <c r="AF11" s="39">
        <f t="shared" si="8"/>
        <v>75</v>
      </c>
      <c r="AG11" s="39">
        <f t="shared" si="9"/>
        <v>77</v>
      </c>
      <c r="AH11" s="39">
        <f t="shared" si="10"/>
        <v>69</v>
      </c>
      <c r="AI11" s="39">
        <f t="shared" si="11"/>
        <v>0</v>
      </c>
      <c r="AJ11" s="40" t="str">
        <f t="shared" si="12"/>
        <v>C2</v>
      </c>
      <c r="AK11" s="40" t="str">
        <f t="shared" si="13"/>
        <v>A2</v>
      </c>
      <c r="AL11" s="40" t="str">
        <f t="shared" si="14"/>
        <v>B1</v>
      </c>
      <c r="AM11" s="40" t="str">
        <f t="shared" si="15"/>
        <v>B1</v>
      </c>
      <c r="AN11" s="40" t="str">
        <f t="shared" si="16"/>
        <v>C1</v>
      </c>
      <c r="AO11" s="40">
        <f t="shared" si="17"/>
        <v>0</v>
      </c>
      <c r="AP11" s="41">
        <f t="shared" si="18"/>
        <v>91</v>
      </c>
      <c r="AQ11" s="41">
        <f t="shared" si="19"/>
        <v>77</v>
      </c>
      <c r="AR11" s="41">
        <f t="shared" si="20"/>
        <v>75</v>
      </c>
      <c r="AS11" s="41">
        <f t="shared" si="21"/>
        <v>70</v>
      </c>
      <c r="AT11" s="41">
        <f t="shared" si="22"/>
        <v>69</v>
      </c>
      <c r="AU11" s="236">
        <v>101</v>
      </c>
      <c r="AV11" s="236">
        <v>70</v>
      </c>
      <c r="AW11" s="236" t="s">
        <v>40</v>
      </c>
      <c r="AX11" s="236">
        <v>2</v>
      </c>
      <c r="AY11" s="236">
        <v>91</v>
      </c>
      <c r="AZ11" s="236" t="s">
        <v>39</v>
      </c>
      <c r="BA11" s="236">
        <v>41</v>
      </c>
      <c r="BB11" s="236">
        <v>75</v>
      </c>
      <c r="BC11" s="236" t="s">
        <v>37</v>
      </c>
      <c r="BD11" s="236">
        <v>86</v>
      </c>
      <c r="BE11" s="236">
        <v>77</v>
      </c>
      <c r="BF11" s="236" t="s">
        <v>37</v>
      </c>
      <c r="BG11" s="236">
        <v>87</v>
      </c>
      <c r="BH11" s="236">
        <v>69</v>
      </c>
      <c r="BI11" s="236" t="s">
        <v>41</v>
      </c>
      <c r="BJ11" s="42">
        <f>IF(COUNTIF(AD11:AI11,0)=0,IF(COUNTIFS(AD11:AI11,"*F*")=0,SUM(LARGE(AD11:AI11,{1,2,3,4,5})),IF(COUNTIFS(AD11:AI11,"*F*")=1,SUM(LARGE(AD11:AI11,{1,2,3,4,5})),IF(COUNTIFS(AD11:AI11,"*F*")=2,"C",IF(COUNTIFS(AD11:AI11,"*F*")&gt;2,"F")))),IF(COUNTIFS(AD11:AH11,"*F*")=0,SUM(AD11:AH11),IF(COUNTIFS(AD11:AH11,"*F*")=1,"C",IF(COUNTIFS(AD11:AH11,"*F*")&gt;=2,"F"))))</f>
        <v>382</v>
      </c>
      <c r="BK11" s="43">
        <f t="shared" si="23"/>
        <v>76.400000000000006</v>
      </c>
    </row>
    <row r="12" spans="1:63" x14ac:dyDescent="0.25">
      <c r="A12" s="35">
        <v>10</v>
      </c>
      <c r="B12" s="36" t="s">
        <v>12</v>
      </c>
      <c r="C12" s="236">
        <v>2329484</v>
      </c>
      <c r="D12" s="236" t="s">
        <v>174</v>
      </c>
      <c r="E12" s="236" t="s">
        <v>15</v>
      </c>
      <c r="F12" s="236">
        <v>101</v>
      </c>
      <c r="G12" s="236">
        <v>50</v>
      </c>
      <c r="H12" s="236" t="s">
        <v>43</v>
      </c>
      <c r="I12" s="236">
        <v>2</v>
      </c>
      <c r="J12" s="236">
        <v>80</v>
      </c>
      <c r="K12" s="236" t="s">
        <v>36</v>
      </c>
      <c r="L12" s="236">
        <v>41</v>
      </c>
      <c r="M12" s="236">
        <v>52</v>
      </c>
      <c r="N12" s="236" t="s">
        <v>41</v>
      </c>
      <c r="O12" s="236">
        <v>86</v>
      </c>
      <c r="P12" s="236">
        <v>73</v>
      </c>
      <c r="Q12" s="236" t="s">
        <v>37</v>
      </c>
      <c r="R12" s="236">
        <v>87</v>
      </c>
      <c r="S12" s="236">
        <v>65</v>
      </c>
      <c r="T12" s="236" t="s">
        <v>41</v>
      </c>
      <c r="U12" s="19"/>
      <c r="V12" s="19"/>
      <c r="W12" s="37"/>
      <c r="X12" s="38">
        <f t="shared" si="0"/>
        <v>101</v>
      </c>
      <c r="Y12" s="38">
        <f t="shared" si="1"/>
        <v>2</v>
      </c>
      <c r="Z12" s="38">
        <f t="shared" si="2"/>
        <v>41</v>
      </c>
      <c r="AA12" s="38">
        <f t="shared" si="3"/>
        <v>86</v>
      </c>
      <c r="AB12" s="38">
        <f t="shared" si="4"/>
        <v>87</v>
      </c>
      <c r="AC12" s="38">
        <f t="shared" si="5"/>
        <v>0</v>
      </c>
      <c r="AD12" s="39">
        <f t="shared" si="6"/>
        <v>50</v>
      </c>
      <c r="AE12" s="39">
        <f t="shared" si="7"/>
        <v>80</v>
      </c>
      <c r="AF12" s="39">
        <f t="shared" si="8"/>
        <v>52</v>
      </c>
      <c r="AG12" s="39">
        <f t="shared" si="9"/>
        <v>73</v>
      </c>
      <c r="AH12" s="39">
        <f t="shared" si="10"/>
        <v>65</v>
      </c>
      <c r="AI12" s="39">
        <f t="shared" si="11"/>
        <v>0</v>
      </c>
      <c r="AJ12" s="40" t="str">
        <f t="shared" si="12"/>
        <v>D2</v>
      </c>
      <c r="AK12" s="40" t="str">
        <f t="shared" si="13"/>
        <v>B2</v>
      </c>
      <c r="AL12" s="40" t="str">
        <f t="shared" si="14"/>
        <v>C1</v>
      </c>
      <c r="AM12" s="40" t="str">
        <f t="shared" si="15"/>
        <v>B1</v>
      </c>
      <c r="AN12" s="40" t="str">
        <f t="shared" si="16"/>
        <v>C1</v>
      </c>
      <c r="AO12" s="40">
        <f t="shared" si="17"/>
        <v>0</v>
      </c>
      <c r="AP12" s="41">
        <f t="shared" si="18"/>
        <v>80</v>
      </c>
      <c r="AQ12" s="41">
        <f t="shared" si="19"/>
        <v>73</v>
      </c>
      <c r="AR12" s="41">
        <f t="shared" si="20"/>
        <v>65</v>
      </c>
      <c r="AS12" s="41">
        <f t="shared" si="21"/>
        <v>52</v>
      </c>
      <c r="AT12" s="41">
        <f t="shared" si="22"/>
        <v>50</v>
      </c>
      <c r="AU12" s="236">
        <v>101</v>
      </c>
      <c r="AV12" s="236">
        <v>50</v>
      </c>
      <c r="AW12" s="236" t="s">
        <v>43</v>
      </c>
      <c r="AX12" s="236">
        <v>2</v>
      </c>
      <c r="AY12" s="236">
        <v>80</v>
      </c>
      <c r="AZ12" s="236" t="s">
        <v>36</v>
      </c>
      <c r="BA12" s="236">
        <v>41</v>
      </c>
      <c r="BB12" s="236">
        <v>52</v>
      </c>
      <c r="BC12" s="236" t="s">
        <v>41</v>
      </c>
      <c r="BD12" s="236">
        <v>86</v>
      </c>
      <c r="BE12" s="236">
        <v>73</v>
      </c>
      <c r="BF12" s="236" t="s">
        <v>37</v>
      </c>
      <c r="BG12" s="236">
        <v>87</v>
      </c>
      <c r="BH12" s="236">
        <v>65</v>
      </c>
      <c r="BI12" s="236" t="s">
        <v>41</v>
      </c>
      <c r="BJ12" s="42">
        <f>IF(COUNTIF(AD12:AI12,0)=0,IF(COUNTIFS(AD12:AI12,"*F*")=0,SUM(LARGE(AD12:AI12,{1,2,3,4,5})),IF(COUNTIFS(AD12:AI12,"*F*")=1,SUM(LARGE(AD12:AI12,{1,2,3,4,5})),IF(COUNTIFS(AD12:AI12,"*F*")=2,"C",IF(COUNTIFS(AD12:AI12,"*F*")&gt;2,"F")))),IF(COUNTIFS(AD12:AH12,"*F*")=0,SUM(AD12:AH12),IF(COUNTIFS(AD12:AH12,"*F*")=1,"C",IF(COUNTIFS(AD12:AH12,"*F*")&gt;=2,"F"))))</f>
        <v>320</v>
      </c>
      <c r="BK12" s="43">
        <f t="shared" si="23"/>
        <v>64</v>
      </c>
    </row>
    <row r="13" spans="1:63" x14ac:dyDescent="0.25">
      <c r="A13" s="35">
        <v>11</v>
      </c>
      <c r="B13" s="36" t="s">
        <v>12</v>
      </c>
      <c r="C13" s="236">
        <v>2329485</v>
      </c>
      <c r="D13" s="236" t="s">
        <v>175</v>
      </c>
      <c r="E13" s="236" t="s">
        <v>19</v>
      </c>
      <c r="F13" s="236">
        <v>101</v>
      </c>
      <c r="G13" s="236">
        <v>83</v>
      </c>
      <c r="H13" s="236" t="s">
        <v>36</v>
      </c>
      <c r="I13" s="236">
        <v>2</v>
      </c>
      <c r="J13" s="236">
        <v>90</v>
      </c>
      <c r="K13" s="236" t="s">
        <v>39</v>
      </c>
      <c r="L13" s="236">
        <v>41</v>
      </c>
      <c r="M13" s="236">
        <v>81</v>
      </c>
      <c r="N13" s="236" t="s">
        <v>37</v>
      </c>
      <c r="O13" s="236">
        <v>86</v>
      </c>
      <c r="P13" s="236">
        <v>95</v>
      </c>
      <c r="Q13" s="236" t="s">
        <v>38</v>
      </c>
      <c r="R13" s="236">
        <v>87</v>
      </c>
      <c r="S13" s="236">
        <v>84</v>
      </c>
      <c r="T13" s="236" t="s">
        <v>37</v>
      </c>
      <c r="U13" s="19"/>
      <c r="V13" s="19"/>
      <c r="W13" s="37"/>
      <c r="X13" s="38">
        <f t="shared" si="0"/>
        <v>101</v>
      </c>
      <c r="Y13" s="38">
        <f t="shared" si="1"/>
        <v>2</v>
      </c>
      <c r="Z13" s="38">
        <f t="shared" si="2"/>
        <v>41</v>
      </c>
      <c r="AA13" s="38">
        <f t="shared" si="3"/>
        <v>86</v>
      </c>
      <c r="AB13" s="38">
        <f t="shared" si="4"/>
        <v>87</v>
      </c>
      <c r="AC13" s="38">
        <f t="shared" si="5"/>
        <v>0</v>
      </c>
      <c r="AD13" s="39">
        <f t="shared" si="6"/>
        <v>83</v>
      </c>
      <c r="AE13" s="39">
        <f t="shared" si="7"/>
        <v>90</v>
      </c>
      <c r="AF13" s="39">
        <f t="shared" si="8"/>
        <v>81</v>
      </c>
      <c r="AG13" s="39">
        <f t="shared" si="9"/>
        <v>95</v>
      </c>
      <c r="AH13" s="39">
        <f t="shared" si="10"/>
        <v>84</v>
      </c>
      <c r="AI13" s="39">
        <f t="shared" si="11"/>
        <v>0</v>
      </c>
      <c r="AJ13" s="40" t="str">
        <f t="shared" si="12"/>
        <v>B2</v>
      </c>
      <c r="AK13" s="40" t="str">
        <f t="shared" si="13"/>
        <v>A2</v>
      </c>
      <c r="AL13" s="40" t="str">
        <f t="shared" si="14"/>
        <v>B1</v>
      </c>
      <c r="AM13" s="40" t="str">
        <f t="shared" si="15"/>
        <v>A1</v>
      </c>
      <c r="AN13" s="40" t="str">
        <f t="shared" si="16"/>
        <v>B1</v>
      </c>
      <c r="AO13" s="40">
        <f t="shared" si="17"/>
        <v>0</v>
      </c>
      <c r="AP13" s="41">
        <f t="shared" si="18"/>
        <v>95</v>
      </c>
      <c r="AQ13" s="41">
        <f t="shared" si="19"/>
        <v>90</v>
      </c>
      <c r="AR13" s="41">
        <f t="shared" si="20"/>
        <v>84</v>
      </c>
      <c r="AS13" s="41">
        <f t="shared" si="21"/>
        <v>83</v>
      </c>
      <c r="AT13" s="41">
        <f t="shared" si="22"/>
        <v>81</v>
      </c>
      <c r="AU13" s="236">
        <v>101</v>
      </c>
      <c r="AV13" s="236">
        <v>83</v>
      </c>
      <c r="AW13" s="236" t="s">
        <v>36</v>
      </c>
      <c r="AX13" s="236">
        <v>2</v>
      </c>
      <c r="AY13" s="236">
        <v>90</v>
      </c>
      <c r="AZ13" s="236" t="s">
        <v>39</v>
      </c>
      <c r="BA13" s="236">
        <v>41</v>
      </c>
      <c r="BB13" s="236">
        <v>81</v>
      </c>
      <c r="BC13" s="236" t="s">
        <v>37</v>
      </c>
      <c r="BD13" s="236">
        <v>86</v>
      </c>
      <c r="BE13" s="236">
        <v>95</v>
      </c>
      <c r="BF13" s="236" t="s">
        <v>38</v>
      </c>
      <c r="BG13" s="236">
        <v>87</v>
      </c>
      <c r="BH13" s="236">
        <v>84</v>
      </c>
      <c r="BI13" s="236" t="s">
        <v>37</v>
      </c>
      <c r="BJ13" s="42">
        <f>IF(COUNTIF(AD13:AI13,0)=0,IF(COUNTIFS(AD13:AI13,"*F*")=0,SUM(LARGE(AD13:AI13,{1,2,3,4,5})),IF(COUNTIFS(AD13:AI13,"*F*")=1,SUM(LARGE(AD13:AI13,{1,2,3,4,5})),IF(COUNTIFS(AD13:AI13,"*F*")=2,"C",IF(COUNTIFS(AD13:AI13,"*F*")&gt;2,"F")))),IF(COUNTIFS(AD13:AH13,"*F*")=0,SUM(AD13:AH13),IF(COUNTIFS(AD13:AH13,"*F*")=1,"C",IF(COUNTIFS(AD13:AH13,"*F*")&gt;=2,"F"))))</f>
        <v>433</v>
      </c>
      <c r="BK13" s="43">
        <f t="shared" si="23"/>
        <v>86.6</v>
      </c>
    </row>
    <row r="14" spans="1:63" x14ac:dyDescent="0.25">
      <c r="A14" s="35">
        <v>12</v>
      </c>
      <c r="B14" s="36" t="s">
        <v>12</v>
      </c>
      <c r="C14" s="236">
        <v>2329486</v>
      </c>
      <c r="D14" s="236" t="s">
        <v>176</v>
      </c>
      <c r="E14" s="236" t="s">
        <v>19</v>
      </c>
      <c r="F14" s="236">
        <v>101</v>
      </c>
      <c r="G14" s="236">
        <v>75</v>
      </c>
      <c r="H14" s="236" t="s">
        <v>41</v>
      </c>
      <c r="I14" s="236">
        <v>2</v>
      </c>
      <c r="J14" s="236">
        <v>82</v>
      </c>
      <c r="K14" s="236" t="s">
        <v>37</v>
      </c>
      <c r="L14" s="236">
        <v>41</v>
      </c>
      <c r="M14" s="236">
        <v>49</v>
      </c>
      <c r="N14" s="236" t="s">
        <v>40</v>
      </c>
      <c r="O14" s="236">
        <v>86</v>
      </c>
      <c r="P14" s="236">
        <v>61</v>
      </c>
      <c r="Q14" s="236" t="s">
        <v>41</v>
      </c>
      <c r="R14" s="236">
        <v>87</v>
      </c>
      <c r="S14" s="236">
        <v>70</v>
      </c>
      <c r="T14" s="236" t="s">
        <v>41</v>
      </c>
      <c r="U14" s="19"/>
      <c r="V14" s="19"/>
      <c r="W14" s="37"/>
      <c r="X14" s="38">
        <f t="shared" si="0"/>
        <v>101</v>
      </c>
      <c r="Y14" s="38">
        <f t="shared" si="1"/>
        <v>2</v>
      </c>
      <c r="Z14" s="38">
        <f t="shared" si="2"/>
        <v>41</v>
      </c>
      <c r="AA14" s="38">
        <f t="shared" si="3"/>
        <v>86</v>
      </c>
      <c r="AB14" s="38">
        <f t="shared" si="4"/>
        <v>87</v>
      </c>
      <c r="AC14" s="38">
        <f t="shared" si="5"/>
        <v>0</v>
      </c>
      <c r="AD14" s="39">
        <f t="shared" si="6"/>
        <v>75</v>
      </c>
      <c r="AE14" s="39">
        <f t="shared" si="7"/>
        <v>82</v>
      </c>
      <c r="AF14" s="39">
        <f t="shared" si="8"/>
        <v>49</v>
      </c>
      <c r="AG14" s="39">
        <f t="shared" si="9"/>
        <v>61</v>
      </c>
      <c r="AH14" s="39">
        <f t="shared" si="10"/>
        <v>70</v>
      </c>
      <c r="AI14" s="39">
        <f t="shared" si="11"/>
        <v>0</v>
      </c>
      <c r="AJ14" s="40" t="str">
        <f t="shared" si="12"/>
        <v>C1</v>
      </c>
      <c r="AK14" s="40" t="str">
        <f t="shared" si="13"/>
        <v>B1</v>
      </c>
      <c r="AL14" s="40" t="str">
        <f t="shared" si="14"/>
        <v>C2</v>
      </c>
      <c r="AM14" s="40" t="str">
        <f t="shared" si="15"/>
        <v>C1</v>
      </c>
      <c r="AN14" s="40" t="str">
        <f t="shared" si="16"/>
        <v>C1</v>
      </c>
      <c r="AO14" s="40">
        <f t="shared" si="17"/>
        <v>0</v>
      </c>
      <c r="AP14" s="41">
        <f t="shared" si="18"/>
        <v>82</v>
      </c>
      <c r="AQ14" s="41">
        <f t="shared" si="19"/>
        <v>75</v>
      </c>
      <c r="AR14" s="41">
        <f t="shared" si="20"/>
        <v>70</v>
      </c>
      <c r="AS14" s="41">
        <f t="shared" si="21"/>
        <v>61</v>
      </c>
      <c r="AT14" s="41">
        <f t="shared" si="22"/>
        <v>49</v>
      </c>
      <c r="AU14" s="236">
        <v>101</v>
      </c>
      <c r="AV14" s="236">
        <v>75</v>
      </c>
      <c r="AW14" s="236" t="s">
        <v>41</v>
      </c>
      <c r="AX14" s="236">
        <v>2</v>
      </c>
      <c r="AY14" s="236">
        <v>82</v>
      </c>
      <c r="AZ14" s="236" t="s">
        <v>37</v>
      </c>
      <c r="BA14" s="236">
        <v>41</v>
      </c>
      <c r="BB14" s="236">
        <v>49</v>
      </c>
      <c r="BC14" s="236" t="s">
        <v>40</v>
      </c>
      <c r="BD14" s="236">
        <v>86</v>
      </c>
      <c r="BE14" s="236">
        <v>61</v>
      </c>
      <c r="BF14" s="236" t="s">
        <v>41</v>
      </c>
      <c r="BG14" s="236">
        <v>87</v>
      </c>
      <c r="BH14" s="236">
        <v>70</v>
      </c>
      <c r="BI14" s="236" t="s">
        <v>41</v>
      </c>
      <c r="BJ14" s="42">
        <f>IF(COUNTIF(AD14:AI14,0)=0,IF(COUNTIFS(AD14:AI14,"*F*")=0,SUM(LARGE(AD14:AI14,{1,2,3,4,5})),IF(COUNTIFS(AD14:AI14,"*F*")=1,SUM(LARGE(AD14:AI14,{1,2,3,4,5})),IF(COUNTIFS(AD14:AI14,"*F*")=2,"C",IF(COUNTIFS(AD14:AI14,"*F*")&gt;2,"F")))),IF(COUNTIFS(AD14:AH14,"*F*")=0,SUM(AD14:AH14),IF(COUNTIFS(AD14:AH14,"*F*")=1,"C",IF(COUNTIFS(AD14:AH14,"*F*")&gt;=2,"F"))))</f>
        <v>337</v>
      </c>
      <c r="BK14" s="43">
        <f t="shared" si="23"/>
        <v>67.400000000000006</v>
      </c>
    </row>
    <row r="15" spans="1:63" x14ac:dyDescent="0.25">
      <c r="A15" s="35">
        <v>13</v>
      </c>
      <c r="B15" s="36" t="s">
        <v>12</v>
      </c>
      <c r="C15" s="236">
        <v>2329487</v>
      </c>
      <c r="D15" s="236" t="s">
        <v>177</v>
      </c>
      <c r="E15" s="236" t="s">
        <v>15</v>
      </c>
      <c r="F15" s="236">
        <v>101</v>
      </c>
      <c r="G15" s="236">
        <v>72</v>
      </c>
      <c r="H15" s="236" t="s">
        <v>40</v>
      </c>
      <c r="I15" s="236">
        <v>2</v>
      </c>
      <c r="J15" s="236">
        <v>82</v>
      </c>
      <c r="K15" s="236" t="s">
        <v>37</v>
      </c>
      <c r="L15" s="236">
        <v>41</v>
      </c>
      <c r="M15" s="236">
        <v>56</v>
      </c>
      <c r="N15" s="236" t="s">
        <v>41</v>
      </c>
      <c r="O15" s="236">
        <v>86</v>
      </c>
      <c r="P15" s="236">
        <v>71</v>
      </c>
      <c r="Q15" s="236" t="s">
        <v>36</v>
      </c>
      <c r="R15" s="236">
        <v>87</v>
      </c>
      <c r="S15" s="236">
        <v>77</v>
      </c>
      <c r="T15" s="236" t="s">
        <v>36</v>
      </c>
      <c r="U15" s="19"/>
      <c r="V15" s="19"/>
      <c r="W15" s="37"/>
      <c r="X15" s="38">
        <f t="shared" si="0"/>
        <v>101</v>
      </c>
      <c r="Y15" s="38">
        <f t="shared" si="1"/>
        <v>2</v>
      </c>
      <c r="Z15" s="38">
        <f t="shared" si="2"/>
        <v>41</v>
      </c>
      <c r="AA15" s="38">
        <f t="shared" si="3"/>
        <v>86</v>
      </c>
      <c r="AB15" s="38">
        <f t="shared" si="4"/>
        <v>87</v>
      </c>
      <c r="AC15" s="38">
        <f t="shared" si="5"/>
        <v>0</v>
      </c>
      <c r="AD15" s="39">
        <f t="shared" si="6"/>
        <v>72</v>
      </c>
      <c r="AE15" s="39">
        <f t="shared" si="7"/>
        <v>82</v>
      </c>
      <c r="AF15" s="39">
        <f t="shared" si="8"/>
        <v>56</v>
      </c>
      <c r="AG15" s="39">
        <f t="shared" si="9"/>
        <v>71</v>
      </c>
      <c r="AH15" s="39">
        <f t="shared" si="10"/>
        <v>77</v>
      </c>
      <c r="AI15" s="39">
        <f t="shared" si="11"/>
        <v>0</v>
      </c>
      <c r="AJ15" s="40" t="str">
        <f t="shared" si="12"/>
        <v>C2</v>
      </c>
      <c r="AK15" s="40" t="str">
        <f t="shared" si="13"/>
        <v>B1</v>
      </c>
      <c r="AL15" s="40" t="str">
        <f t="shared" si="14"/>
        <v>C1</v>
      </c>
      <c r="AM15" s="40" t="str">
        <f t="shared" si="15"/>
        <v>B2</v>
      </c>
      <c r="AN15" s="40" t="str">
        <f t="shared" si="16"/>
        <v>B2</v>
      </c>
      <c r="AO15" s="40">
        <f t="shared" si="17"/>
        <v>0</v>
      </c>
      <c r="AP15" s="41">
        <f t="shared" si="18"/>
        <v>82</v>
      </c>
      <c r="AQ15" s="41">
        <f t="shared" si="19"/>
        <v>77</v>
      </c>
      <c r="AR15" s="41">
        <f t="shared" si="20"/>
        <v>72</v>
      </c>
      <c r="AS15" s="41">
        <f t="shared" si="21"/>
        <v>71</v>
      </c>
      <c r="AT15" s="41">
        <f t="shared" si="22"/>
        <v>56</v>
      </c>
      <c r="AU15" s="236">
        <v>101</v>
      </c>
      <c r="AV15" s="236">
        <v>72</v>
      </c>
      <c r="AW15" s="236" t="s">
        <v>40</v>
      </c>
      <c r="AX15" s="236">
        <v>2</v>
      </c>
      <c r="AY15" s="236">
        <v>82</v>
      </c>
      <c r="AZ15" s="236" t="s">
        <v>37</v>
      </c>
      <c r="BA15" s="236">
        <v>41</v>
      </c>
      <c r="BB15" s="236">
        <v>56</v>
      </c>
      <c r="BC15" s="236" t="s">
        <v>41</v>
      </c>
      <c r="BD15" s="236">
        <v>86</v>
      </c>
      <c r="BE15" s="236">
        <v>71</v>
      </c>
      <c r="BF15" s="236" t="s">
        <v>36</v>
      </c>
      <c r="BG15" s="236">
        <v>87</v>
      </c>
      <c r="BH15" s="236">
        <v>77</v>
      </c>
      <c r="BI15" s="236" t="s">
        <v>36</v>
      </c>
      <c r="BJ15" s="42">
        <f>IF(COUNTIF(AD15:AI15,0)=0,IF(COUNTIFS(AD15:AI15,"*F*")=0,SUM(LARGE(AD15:AI15,{1,2,3,4,5})),IF(COUNTIFS(AD15:AI15,"*F*")=1,SUM(LARGE(AD15:AI15,{1,2,3,4,5})),IF(COUNTIFS(AD15:AI15,"*F*")=2,"C",IF(COUNTIFS(AD15:AI15,"*F*")&gt;2,"F")))),IF(COUNTIFS(AD15:AH15,"*F*")=0,SUM(AD15:AH15),IF(COUNTIFS(AD15:AH15,"*F*")=1,"C",IF(COUNTIFS(AD15:AH15,"*F*")&gt;=2,"F"))))</f>
        <v>358</v>
      </c>
      <c r="BK15" s="43">
        <f t="shared" si="23"/>
        <v>71.599999999999994</v>
      </c>
    </row>
    <row r="16" spans="1:63" x14ac:dyDescent="0.25">
      <c r="A16" s="35">
        <v>14</v>
      </c>
      <c r="B16" s="36" t="s">
        <v>12</v>
      </c>
      <c r="C16" s="236">
        <v>2329488</v>
      </c>
      <c r="D16" s="236" t="s">
        <v>178</v>
      </c>
      <c r="E16" s="236" t="s">
        <v>19</v>
      </c>
      <c r="F16" s="236">
        <v>101</v>
      </c>
      <c r="G16" s="236">
        <v>97</v>
      </c>
      <c r="H16" s="236" t="s">
        <v>38</v>
      </c>
      <c r="I16" s="236">
        <v>2</v>
      </c>
      <c r="J16" s="236">
        <v>96</v>
      </c>
      <c r="K16" s="236" t="s">
        <v>38</v>
      </c>
      <c r="L16" s="236">
        <v>41</v>
      </c>
      <c r="M16" s="236">
        <v>95</v>
      </c>
      <c r="N16" s="236" t="s">
        <v>38</v>
      </c>
      <c r="O16" s="236">
        <v>86</v>
      </c>
      <c r="P16" s="236">
        <v>95</v>
      </c>
      <c r="Q16" s="236" t="s">
        <v>38</v>
      </c>
      <c r="R16" s="236">
        <v>87</v>
      </c>
      <c r="S16" s="236">
        <v>95</v>
      </c>
      <c r="T16" s="236" t="s">
        <v>38</v>
      </c>
      <c r="U16" s="19"/>
      <c r="V16" s="19"/>
      <c r="W16" s="37"/>
      <c r="X16" s="38">
        <f t="shared" si="0"/>
        <v>101</v>
      </c>
      <c r="Y16" s="38">
        <f t="shared" si="1"/>
        <v>2</v>
      </c>
      <c r="Z16" s="38">
        <f t="shared" si="2"/>
        <v>41</v>
      </c>
      <c r="AA16" s="38">
        <f t="shared" si="3"/>
        <v>86</v>
      </c>
      <c r="AB16" s="38">
        <f t="shared" si="4"/>
        <v>87</v>
      </c>
      <c r="AC16" s="38">
        <f t="shared" si="5"/>
        <v>0</v>
      </c>
      <c r="AD16" s="39">
        <f t="shared" si="6"/>
        <v>97</v>
      </c>
      <c r="AE16" s="39">
        <f t="shared" si="7"/>
        <v>96</v>
      </c>
      <c r="AF16" s="39">
        <f t="shared" si="8"/>
        <v>95</v>
      </c>
      <c r="AG16" s="39">
        <f t="shared" si="9"/>
        <v>95</v>
      </c>
      <c r="AH16" s="39">
        <f t="shared" si="10"/>
        <v>95</v>
      </c>
      <c r="AI16" s="39">
        <f t="shared" si="11"/>
        <v>0</v>
      </c>
      <c r="AJ16" s="40" t="str">
        <f t="shared" si="12"/>
        <v>A1</v>
      </c>
      <c r="AK16" s="40" t="str">
        <f t="shared" si="13"/>
        <v>A1</v>
      </c>
      <c r="AL16" s="40" t="str">
        <f t="shared" si="14"/>
        <v>A1</v>
      </c>
      <c r="AM16" s="40" t="str">
        <f t="shared" si="15"/>
        <v>A1</v>
      </c>
      <c r="AN16" s="40" t="str">
        <f t="shared" si="16"/>
        <v>A1</v>
      </c>
      <c r="AO16" s="40">
        <f t="shared" si="17"/>
        <v>0</v>
      </c>
      <c r="AP16" s="41">
        <f t="shared" si="18"/>
        <v>97</v>
      </c>
      <c r="AQ16" s="41">
        <f t="shared" si="19"/>
        <v>96</v>
      </c>
      <c r="AR16" s="41">
        <f t="shared" si="20"/>
        <v>95</v>
      </c>
      <c r="AS16" s="41">
        <f t="shared" si="21"/>
        <v>95</v>
      </c>
      <c r="AT16" s="41">
        <f t="shared" si="22"/>
        <v>95</v>
      </c>
      <c r="AU16" s="236">
        <v>101</v>
      </c>
      <c r="AV16" s="236">
        <v>97</v>
      </c>
      <c r="AW16" s="236" t="s">
        <v>38</v>
      </c>
      <c r="AX16" s="236">
        <v>2</v>
      </c>
      <c r="AY16" s="236">
        <v>96</v>
      </c>
      <c r="AZ16" s="236" t="s">
        <v>38</v>
      </c>
      <c r="BA16" s="236">
        <v>41</v>
      </c>
      <c r="BB16" s="236">
        <v>95</v>
      </c>
      <c r="BC16" s="236" t="s">
        <v>38</v>
      </c>
      <c r="BD16" s="236">
        <v>86</v>
      </c>
      <c r="BE16" s="236">
        <v>95</v>
      </c>
      <c r="BF16" s="236" t="s">
        <v>38</v>
      </c>
      <c r="BG16" s="236">
        <v>87</v>
      </c>
      <c r="BH16" s="236">
        <v>95</v>
      </c>
      <c r="BI16" s="236" t="s">
        <v>38</v>
      </c>
      <c r="BJ16" s="42">
        <f>IF(COUNTIF(AD16:AI16,0)=0,IF(COUNTIFS(AD16:AI16,"*F*")=0,SUM(LARGE(AD16:AI16,{1,2,3,4,5})),IF(COUNTIFS(AD16:AI16,"*F*")=1,SUM(LARGE(AD16:AI16,{1,2,3,4,5})),IF(COUNTIFS(AD16:AI16,"*F*")=2,"C",IF(COUNTIFS(AD16:AI16,"*F*")&gt;2,"F")))),IF(COUNTIFS(AD16:AH16,"*F*")=0,SUM(AD16:AH16),IF(COUNTIFS(AD16:AH16,"*F*")=1,"C",IF(COUNTIFS(AD16:AH16,"*F*")&gt;=2,"F"))))</f>
        <v>478</v>
      </c>
      <c r="BK16" s="43">
        <f t="shared" si="23"/>
        <v>95.6</v>
      </c>
    </row>
    <row r="17" spans="1:63" x14ac:dyDescent="0.25">
      <c r="A17" s="35">
        <v>15</v>
      </c>
      <c r="B17" s="36" t="s">
        <v>12</v>
      </c>
      <c r="C17" s="236">
        <v>2329489</v>
      </c>
      <c r="D17" s="236" t="s">
        <v>179</v>
      </c>
      <c r="E17" s="236" t="s">
        <v>15</v>
      </c>
      <c r="F17" s="236">
        <v>101</v>
      </c>
      <c r="G17" s="236">
        <v>76</v>
      </c>
      <c r="H17" s="236" t="s">
        <v>41</v>
      </c>
      <c r="I17" s="236">
        <v>2</v>
      </c>
      <c r="J17" s="236">
        <v>91</v>
      </c>
      <c r="K17" s="236" t="s">
        <v>39</v>
      </c>
      <c r="L17" s="236">
        <v>41</v>
      </c>
      <c r="M17" s="236">
        <v>75</v>
      </c>
      <c r="N17" s="236" t="s">
        <v>37</v>
      </c>
      <c r="O17" s="236">
        <v>86</v>
      </c>
      <c r="P17" s="236">
        <v>75</v>
      </c>
      <c r="Q17" s="236" t="s">
        <v>37</v>
      </c>
      <c r="R17" s="236">
        <v>87</v>
      </c>
      <c r="S17" s="236">
        <v>86</v>
      </c>
      <c r="T17" s="236" t="s">
        <v>37</v>
      </c>
      <c r="U17" s="19"/>
      <c r="V17" s="19"/>
      <c r="W17" s="37"/>
      <c r="X17" s="38">
        <f t="shared" si="0"/>
        <v>101</v>
      </c>
      <c r="Y17" s="38">
        <f t="shared" si="1"/>
        <v>2</v>
      </c>
      <c r="Z17" s="38">
        <f t="shared" si="2"/>
        <v>41</v>
      </c>
      <c r="AA17" s="38">
        <f t="shared" si="3"/>
        <v>86</v>
      </c>
      <c r="AB17" s="38">
        <f t="shared" si="4"/>
        <v>87</v>
      </c>
      <c r="AC17" s="38">
        <f t="shared" si="5"/>
        <v>0</v>
      </c>
      <c r="AD17" s="39">
        <f t="shared" si="6"/>
        <v>76</v>
      </c>
      <c r="AE17" s="39">
        <f t="shared" si="7"/>
        <v>91</v>
      </c>
      <c r="AF17" s="39">
        <f t="shared" si="8"/>
        <v>75</v>
      </c>
      <c r="AG17" s="39">
        <f t="shared" si="9"/>
        <v>75</v>
      </c>
      <c r="AH17" s="39">
        <f t="shared" si="10"/>
        <v>86</v>
      </c>
      <c r="AI17" s="39">
        <f t="shared" si="11"/>
        <v>0</v>
      </c>
      <c r="AJ17" s="40" t="str">
        <f t="shared" si="12"/>
        <v>C1</v>
      </c>
      <c r="AK17" s="40" t="str">
        <f t="shared" si="13"/>
        <v>A2</v>
      </c>
      <c r="AL17" s="40" t="str">
        <f t="shared" si="14"/>
        <v>B1</v>
      </c>
      <c r="AM17" s="40" t="str">
        <f t="shared" si="15"/>
        <v>B1</v>
      </c>
      <c r="AN17" s="40" t="str">
        <f t="shared" si="16"/>
        <v>B1</v>
      </c>
      <c r="AO17" s="40">
        <f t="shared" si="17"/>
        <v>0</v>
      </c>
      <c r="AP17" s="41">
        <f t="shared" si="18"/>
        <v>91</v>
      </c>
      <c r="AQ17" s="41">
        <f t="shared" si="19"/>
        <v>86</v>
      </c>
      <c r="AR17" s="41">
        <f t="shared" si="20"/>
        <v>76</v>
      </c>
      <c r="AS17" s="41">
        <f t="shared" si="21"/>
        <v>75</v>
      </c>
      <c r="AT17" s="41">
        <f t="shared" si="22"/>
        <v>75</v>
      </c>
      <c r="AU17" s="236">
        <v>101</v>
      </c>
      <c r="AV17" s="236">
        <v>76</v>
      </c>
      <c r="AW17" s="236" t="s">
        <v>41</v>
      </c>
      <c r="AX17" s="236">
        <v>2</v>
      </c>
      <c r="AY17" s="236">
        <v>91</v>
      </c>
      <c r="AZ17" s="236" t="s">
        <v>39</v>
      </c>
      <c r="BA17" s="236">
        <v>41</v>
      </c>
      <c r="BB17" s="236">
        <v>75</v>
      </c>
      <c r="BC17" s="236" t="s">
        <v>37</v>
      </c>
      <c r="BD17" s="236">
        <v>86</v>
      </c>
      <c r="BE17" s="236">
        <v>75</v>
      </c>
      <c r="BF17" s="236" t="s">
        <v>37</v>
      </c>
      <c r="BG17" s="236">
        <v>87</v>
      </c>
      <c r="BH17" s="236">
        <v>86</v>
      </c>
      <c r="BI17" s="236" t="s">
        <v>37</v>
      </c>
      <c r="BJ17" s="42">
        <f>IF(COUNTIF(AD17:AI17,0)=0,IF(COUNTIFS(AD17:AI17,"*F*")=0,SUM(LARGE(AD17:AI17,{1,2,3,4,5})),IF(COUNTIFS(AD17:AI17,"*F*")=1,SUM(LARGE(AD17:AI17,{1,2,3,4,5})),IF(COUNTIFS(AD17:AI17,"*F*")=2,"C",IF(COUNTIFS(AD17:AI17,"*F*")&gt;2,"F")))),IF(COUNTIFS(AD17:AH17,"*F*")=0,SUM(AD17:AH17),IF(COUNTIFS(AD17:AH17,"*F*")=1,"C",IF(COUNTIFS(AD17:AH17,"*F*")&gt;=2,"F"))))</f>
        <v>403</v>
      </c>
      <c r="BK17" s="43">
        <f t="shared" si="23"/>
        <v>80.599999999999994</v>
      </c>
    </row>
    <row r="18" spans="1:63" x14ac:dyDescent="0.25">
      <c r="A18" s="35">
        <v>16</v>
      </c>
      <c r="B18" s="36" t="s">
        <v>12</v>
      </c>
      <c r="C18" s="236">
        <v>2329490</v>
      </c>
      <c r="D18" s="236" t="s">
        <v>180</v>
      </c>
      <c r="E18" s="236" t="s">
        <v>19</v>
      </c>
      <c r="F18" s="236">
        <v>101</v>
      </c>
      <c r="G18" s="236">
        <v>77</v>
      </c>
      <c r="H18" s="236" t="s">
        <v>41</v>
      </c>
      <c r="I18" s="236">
        <v>2</v>
      </c>
      <c r="J18" s="236">
        <v>84</v>
      </c>
      <c r="K18" s="236" t="s">
        <v>37</v>
      </c>
      <c r="L18" s="236">
        <v>41</v>
      </c>
      <c r="M18" s="236">
        <v>68</v>
      </c>
      <c r="N18" s="236" t="s">
        <v>36</v>
      </c>
      <c r="O18" s="236">
        <v>86</v>
      </c>
      <c r="P18" s="236">
        <v>87</v>
      </c>
      <c r="Q18" s="236" t="s">
        <v>39</v>
      </c>
      <c r="R18" s="236">
        <v>87</v>
      </c>
      <c r="S18" s="236">
        <v>91</v>
      </c>
      <c r="T18" s="236" t="s">
        <v>39</v>
      </c>
      <c r="U18" s="19"/>
      <c r="V18" s="19"/>
      <c r="W18" s="37"/>
      <c r="X18" s="38">
        <f t="shared" si="0"/>
        <v>101</v>
      </c>
      <c r="Y18" s="38">
        <f t="shared" si="1"/>
        <v>2</v>
      </c>
      <c r="Z18" s="38">
        <f t="shared" si="2"/>
        <v>41</v>
      </c>
      <c r="AA18" s="38">
        <f t="shared" si="3"/>
        <v>86</v>
      </c>
      <c r="AB18" s="38">
        <f t="shared" si="4"/>
        <v>87</v>
      </c>
      <c r="AC18" s="38">
        <f t="shared" si="5"/>
        <v>0</v>
      </c>
      <c r="AD18" s="39">
        <f t="shared" si="6"/>
        <v>77</v>
      </c>
      <c r="AE18" s="39">
        <f t="shared" si="7"/>
        <v>84</v>
      </c>
      <c r="AF18" s="39">
        <f t="shared" si="8"/>
        <v>68</v>
      </c>
      <c r="AG18" s="39">
        <f t="shared" si="9"/>
        <v>87</v>
      </c>
      <c r="AH18" s="39">
        <f t="shared" si="10"/>
        <v>91</v>
      </c>
      <c r="AI18" s="39">
        <f t="shared" si="11"/>
        <v>0</v>
      </c>
      <c r="AJ18" s="40" t="str">
        <f t="shared" si="12"/>
        <v>C1</v>
      </c>
      <c r="AK18" s="40" t="str">
        <f t="shared" si="13"/>
        <v>B1</v>
      </c>
      <c r="AL18" s="40" t="str">
        <f t="shared" si="14"/>
        <v>B2</v>
      </c>
      <c r="AM18" s="40" t="str">
        <f t="shared" si="15"/>
        <v>A2</v>
      </c>
      <c r="AN18" s="40" t="str">
        <f t="shared" si="16"/>
        <v>A2</v>
      </c>
      <c r="AO18" s="40">
        <f t="shared" si="17"/>
        <v>0</v>
      </c>
      <c r="AP18" s="41">
        <f t="shared" si="18"/>
        <v>91</v>
      </c>
      <c r="AQ18" s="41">
        <f t="shared" si="19"/>
        <v>87</v>
      </c>
      <c r="AR18" s="41">
        <f t="shared" si="20"/>
        <v>84</v>
      </c>
      <c r="AS18" s="41">
        <f t="shared" si="21"/>
        <v>77</v>
      </c>
      <c r="AT18" s="41">
        <f t="shared" si="22"/>
        <v>68</v>
      </c>
      <c r="AU18" s="236">
        <v>101</v>
      </c>
      <c r="AV18" s="236">
        <v>77</v>
      </c>
      <c r="AW18" s="236" t="s">
        <v>41</v>
      </c>
      <c r="AX18" s="236">
        <v>2</v>
      </c>
      <c r="AY18" s="236">
        <v>84</v>
      </c>
      <c r="AZ18" s="236" t="s">
        <v>37</v>
      </c>
      <c r="BA18" s="236">
        <v>41</v>
      </c>
      <c r="BB18" s="236">
        <v>68</v>
      </c>
      <c r="BC18" s="236" t="s">
        <v>36</v>
      </c>
      <c r="BD18" s="236">
        <v>86</v>
      </c>
      <c r="BE18" s="236">
        <v>87</v>
      </c>
      <c r="BF18" s="236" t="s">
        <v>39</v>
      </c>
      <c r="BG18" s="236">
        <v>87</v>
      </c>
      <c r="BH18" s="236">
        <v>91</v>
      </c>
      <c r="BI18" s="236" t="s">
        <v>39</v>
      </c>
      <c r="BJ18" s="42">
        <f>IF(COUNTIF(AD18:AI18,0)=0,IF(COUNTIFS(AD18:AI18,"*F*")=0,SUM(LARGE(AD18:AI18,{1,2,3,4,5})),IF(COUNTIFS(AD18:AI18,"*F*")=1,SUM(LARGE(AD18:AI18,{1,2,3,4,5})),IF(COUNTIFS(AD18:AI18,"*F*")=2,"C",IF(COUNTIFS(AD18:AI18,"*F*")&gt;2,"F")))),IF(COUNTIFS(AD18:AH18,"*F*")=0,SUM(AD18:AH18),IF(COUNTIFS(AD18:AH18,"*F*")=1,"C",IF(COUNTIFS(AD18:AH18,"*F*")&gt;=2,"F"))))</f>
        <v>407</v>
      </c>
      <c r="BK18" s="43">
        <f t="shared" si="23"/>
        <v>81.400000000000006</v>
      </c>
    </row>
    <row r="19" spans="1:63" x14ac:dyDescent="0.25">
      <c r="A19" s="35">
        <v>17</v>
      </c>
      <c r="B19" s="36" t="s">
        <v>12</v>
      </c>
      <c r="C19" s="236">
        <v>2329491</v>
      </c>
      <c r="D19" s="236" t="s">
        <v>181</v>
      </c>
      <c r="E19" s="236" t="s">
        <v>19</v>
      </c>
      <c r="F19" s="236">
        <v>101</v>
      </c>
      <c r="G19" s="236">
        <v>98</v>
      </c>
      <c r="H19" s="236" t="s">
        <v>38</v>
      </c>
      <c r="I19" s="236">
        <v>2</v>
      </c>
      <c r="J19" s="236">
        <v>89</v>
      </c>
      <c r="K19" s="236" t="s">
        <v>39</v>
      </c>
      <c r="L19" s="236">
        <v>41</v>
      </c>
      <c r="M19" s="236">
        <v>87</v>
      </c>
      <c r="N19" s="236" t="s">
        <v>39</v>
      </c>
      <c r="O19" s="236">
        <v>86</v>
      </c>
      <c r="P19" s="236">
        <v>92</v>
      </c>
      <c r="Q19" s="236" t="s">
        <v>38</v>
      </c>
      <c r="R19" s="236">
        <v>87</v>
      </c>
      <c r="S19" s="236">
        <v>70</v>
      </c>
      <c r="T19" s="236" t="s">
        <v>41</v>
      </c>
      <c r="U19" s="19"/>
      <c r="V19" s="19"/>
      <c r="W19" s="37"/>
      <c r="X19" s="38">
        <f t="shared" si="0"/>
        <v>101</v>
      </c>
      <c r="Y19" s="38">
        <f t="shared" si="1"/>
        <v>2</v>
      </c>
      <c r="Z19" s="38">
        <f t="shared" si="2"/>
        <v>41</v>
      </c>
      <c r="AA19" s="38">
        <f t="shared" si="3"/>
        <v>86</v>
      </c>
      <c r="AB19" s="38">
        <f t="shared" si="4"/>
        <v>87</v>
      </c>
      <c r="AC19" s="38">
        <f t="shared" si="5"/>
        <v>0</v>
      </c>
      <c r="AD19" s="39">
        <f t="shared" si="6"/>
        <v>98</v>
      </c>
      <c r="AE19" s="39">
        <f t="shared" si="7"/>
        <v>89</v>
      </c>
      <c r="AF19" s="39">
        <f t="shared" si="8"/>
        <v>87</v>
      </c>
      <c r="AG19" s="39">
        <f t="shared" si="9"/>
        <v>92</v>
      </c>
      <c r="AH19" s="39">
        <f t="shared" si="10"/>
        <v>70</v>
      </c>
      <c r="AI19" s="39">
        <f t="shared" si="11"/>
        <v>0</v>
      </c>
      <c r="AJ19" s="40" t="str">
        <f t="shared" si="12"/>
        <v>A1</v>
      </c>
      <c r="AK19" s="40" t="str">
        <f t="shared" si="13"/>
        <v>A2</v>
      </c>
      <c r="AL19" s="40" t="str">
        <f t="shared" si="14"/>
        <v>A2</v>
      </c>
      <c r="AM19" s="40" t="str">
        <f t="shared" si="15"/>
        <v>A1</v>
      </c>
      <c r="AN19" s="40" t="str">
        <f t="shared" si="16"/>
        <v>C1</v>
      </c>
      <c r="AO19" s="40">
        <f t="shared" si="17"/>
        <v>0</v>
      </c>
      <c r="AP19" s="41">
        <f t="shared" si="18"/>
        <v>98</v>
      </c>
      <c r="AQ19" s="41">
        <f t="shared" si="19"/>
        <v>92</v>
      </c>
      <c r="AR19" s="41">
        <f t="shared" si="20"/>
        <v>89</v>
      </c>
      <c r="AS19" s="41">
        <f t="shared" si="21"/>
        <v>87</v>
      </c>
      <c r="AT19" s="41">
        <f t="shared" si="22"/>
        <v>70</v>
      </c>
      <c r="AU19" s="236">
        <v>101</v>
      </c>
      <c r="AV19" s="236">
        <v>98</v>
      </c>
      <c r="AW19" s="236" t="s">
        <v>38</v>
      </c>
      <c r="AX19" s="236">
        <v>2</v>
      </c>
      <c r="AY19" s="236">
        <v>89</v>
      </c>
      <c r="AZ19" s="236" t="s">
        <v>39</v>
      </c>
      <c r="BA19" s="236">
        <v>41</v>
      </c>
      <c r="BB19" s="236">
        <v>87</v>
      </c>
      <c r="BC19" s="236" t="s">
        <v>39</v>
      </c>
      <c r="BD19" s="236">
        <v>86</v>
      </c>
      <c r="BE19" s="236">
        <v>92</v>
      </c>
      <c r="BF19" s="236" t="s">
        <v>38</v>
      </c>
      <c r="BG19" s="236">
        <v>87</v>
      </c>
      <c r="BH19" s="236">
        <v>70</v>
      </c>
      <c r="BI19" s="236" t="s">
        <v>41</v>
      </c>
      <c r="BJ19" s="42">
        <f>IF(COUNTIF(AD19:AI19,0)=0,IF(COUNTIFS(AD19:AI19,"*F*")=0,SUM(LARGE(AD19:AI19,{1,2,3,4,5})),IF(COUNTIFS(AD19:AI19,"*F*")=1,SUM(LARGE(AD19:AI19,{1,2,3,4,5})),IF(COUNTIFS(AD19:AI19,"*F*")=2,"C",IF(COUNTIFS(AD19:AI19,"*F*")&gt;2,"F")))),IF(COUNTIFS(AD19:AH19,"*F*")=0,SUM(AD19:AH19),IF(COUNTIFS(AD19:AH19,"*F*")=1,"C",IF(COUNTIFS(AD19:AH19,"*F*")&gt;=2,"F"))))</f>
        <v>436</v>
      </c>
      <c r="BK19" s="43">
        <f t="shared" si="23"/>
        <v>87.2</v>
      </c>
    </row>
    <row r="20" spans="1:63" x14ac:dyDescent="0.25">
      <c r="A20" s="35">
        <v>18</v>
      </c>
      <c r="B20" s="36" t="s">
        <v>12</v>
      </c>
      <c r="C20" s="236">
        <v>2329492</v>
      </c>
      <c r="D20" s="236" t="s">
        <v>182</v>
      </c>
      <c r="E20" s="236" t="s">
        <v>19</v>
      </c>
      <c r="F20" s="236">
        <v>101</v>
      </c>
      <c r="G20" s="236">
        <v>73</v>
      </c>
      <c r="H20" s="236" t="s">
        <v>41</v>
      </c>
      <c r="I20" s="236">
        <v>2</v>
      </c>
      <c r="J20" s="236">
        <v>89</v>
      </c>
      <c r="K20" s="236" t="s">
        <v>39</v>
      </c>
      <c r="L20" s="236">
        <v>41</v>
      </c>
      <c r="M20" s="236">
        <v>57</v>
      </c>
      <c r="N20" s="236" t="s">
        <v>41</v>
      </c>
      <c r="O20" s="236">
        <v>86</v>
      </c>
      <c r="P20" s="236">
        <v>86</v>
      </c>
      <c r="Q20" s="236" t="s">
        <v>39</v>
      </c>
      <c r="R20" s="236">
        <v>87</v>
      </c>
      <c r="S20" s="236">
        <v>86</v>
      </c>
      <c r="T20" s="236" t="s">
        <v>37</v>
      </c>
      <c r="U20" s="19"/>
      <c r="V20" s="19"/>
      <c r="W20" s="37"/>
      <c r="X20" s="38">
        <f t="shared" si="0"/>
        <v>101</v>
      </c>
      <c r="Y20" s="38">
        <f t="shared" si="1"/>
        <v>2</v>
      </c>
      <c r="Z20" s="38">
        <f t="shared" si="2"/>
        <v>41</v>
      </c>
      <c r="AA20" s="38">
        <f t="shared" si="3"/>
        <v>86</v>
      </c>
      <c r="AB20" s="38">
        <f t="shared" si="4"/>
        <v>87</v>
      </c>
      <c r="AC20" s="38">
        <f t="shared" si="5"/>
        <v>0</v>
      </c>
      <c r="AD20" s="39">
        <f t="shared" si="6"/>
        <v>73</v>
      </c>
      <c r="AE20" s="39">
        <f t="shared" si="7"/>
        <v>89</v>
      </c>
      <c r="AF20" s="39">
        <f t="shared" si="8"/>
        <v>57</v>
      </c>
      <c r="AG20" s="39">
        <f t="shared" si="9"/>
        <v>86</v>
      </c>
      <c r="AH20" s="39">
        <f t="shared" si="10"/>
        <v>86</v>
      </c>
      <c r="AI20" s="39">
        <f t="shared" si="11"/>
        <v>0</v>
      </c>
      <c r="AJ20" s="40" t="str">
        <f t="shared" si="12"/>
        <v>C1</v>
      </c>
      <c r="AK20" s="40" t="str">
        <f t="shared" si="13"/>
        <v>A2</v>
      </c>
      <c r="AL20" s="40" t="str">
        <f t="shared" si="14"/>
        <v>C1</v>
      </c>
      <c r="AM20" s="40" t="str">
        <f t="shared" si="15"/>
        <v>A2</v>
      </c>
      <c r="AN20" s="40" t="str">
        <f t="shared" si="16"/>
        <v>B1</v>
      </c>
      <c r="AO20" s="40">
        <f t="shared" si="17"/>
        <v>0</v>
      </c>
      <c r="AP20" s="41">
        <f t="shared" si="18"/>
        <v>89</v>
      </c>
      <c r="AQ20" s="41">
        <f t="shared" si="19"/>
        <v>86</v>
      </c>
      <c r="AR20" s="41">
        <f t="shared" si="20"/>
        <v>86</v>
      </c>
      <c r="AS20" s="41">
        <f t="shared" si="21"/>
        <v>73</v>
      </c>
      <c r="AT20" s="41">
        <f t="shared" si="22"/>
        <v>57</v>
      </c>
      <c r="AU20" s="236">
        <v>101</v>
      </c>
      <c r="AV20" s="236">
        <v>73</v>
      </c>
      <c r="AW20" s="236" t="s">
        <v>41</v>
      </c>
      <c r="AX20" s="236">
        <v>2</v>
      </c>
      <c r="AY20" s="236">
        <v>89</v>
      </c>
      <c r="AZ20" s="236" t="s">
        <v>39</v>
      </c>
      <c r="BA20" s="236">
        <v>41</v>
      </c>
      <c r="BB20" s="236">
        <v>57</v>
      </c>
      <c r="BC20" s="236" t="s">
        <v>41</v>
      </c>
      <c r="BD20" s="236">
        <v>86</v>
      </c>
      <c r="BE20" s="236">
        <v>86</v>
      </c>
      <c r="BF20" s="236" t="s">
        <v>39</v>
      </c>
      <c r="BG20" s="236">
        <v>87</v>
      </c>
      <c r="BH20" s="236">
        <v>86</v>
      </c>
      <c r="BI20" s="236" t="s">
        <v>37</v>
      </c>
      <c r="BJ20" s="42">
        <f>IF(COUNTIF(AD20:AI20,0)=0,IF(COUNTIFS(AD20:AI20,"*F*")=0,SUM(LARGE(AD20:AI20,{1,2,3,4,5})),IF(COUNTIFS(AD20:AI20,"*F*")=1,SUM(LARGE(AD20:AI20,{1,2,3,4,5})),IF(COUNTIFS(AD20:AI20,"*F*")=2,"C",IF(COUNTIFS(AD20:AI20,"*F*")&gt;2,"F")))),IF(COUNTIFS(AD20:AH20,"*F*")=0,SUM(AD20:AH20),IF(COUNTIFS(AD20:AH20,"*F*")=1,"C",IF(COUNTIFS(AD20:AH20,"*F*")&gt;=2,"F"))))</f>
        <v>391</v>
      </c>
      <c r="BK20" s="43">
        <f t="shared" si="23"/>
        <v>78.2</v>
      </c>
    </row>
    <row r="21" spans="1:63" x14ac:dyDescent="0.25">
      <c r="A21" s="35">
        <v>19</v>
      </c>
      <c r="B21" s="36" t="s">
        <v>12</v>
      </c>
      <c r="C21" s="236">
        <v>2329493</v>
      </c>
      <c r="D21" s="236" t="s">
        <v>183</v>
      </c>
      <c r="E21" s="236" t="s">
        <v>19</v>
      </c>
      <c r="F21" s="236">
        <v>101</v>
      </c>
      <c r="G21" s="236">
        <v>93</v>
      </c>
      <c r="H21" s="236" t="s">
        <v>38</v>
      </c>
      <c r="I21" s="236">
        <v>2</v>
      </c>
      <c r="J21" s="236">
        <v>94</v>
      </c>
      <c r="K21" s="236" t="s">
        <v>38</v>
      </c>
      <c r="L21" s="236">
        <v>41</v>
      </c>
      <c r="M21" s="236">
        <v>95</v>
      </c>
      <c r="N21" s="236" t="s">
        <v>38</v>
      </c>
      <c r="O21" s="236">
        <v>86</v>
      </c>
      <c r="P21" s="236">
        <v>97</v>
      </c>
      <c r="Q21" s="236" t="s">
        <v>38</v>
      </c>
      <c r="R21" s="236">
        <v>87</v>
      </c>
      <c r="S21" s="236">
        <v>95</v>
      </c>
      <c r="T21" s="236" t="s">
        <v>38</v>
      </c>
      <c r="U21" s="19"/>
      <c r="V21" s="19"/>
      <c r="W21" s="37"/>
      <c r="X21" s="38">
        <f t="shared" si="0"/>
        <v>101</v>
      </c>
      <c r="Y21" s="38">
        <f t="shared" si="1"/>
        <v>2</v>
      </c>
      <c r="Z21" s="38">
        <f t="shared" si="2"/>
        <v>41</v>
      </c>
      <c r="AA21" s="38">
        <f t="shared" si="3"/>
        <v>86</v>
      </c>
      <c r="AB21" s="38">
        <f t="shared" si="4"/>
        <v>87</v>
      </c>
      <c r="AC21" s="38">
        <f t="shared" si="5"/>
        <v>0</v>
      </c>
      <c r="AD21" s="39">
        <f t="shared" si="6"/>
        <v>93</v>
      </c>
      <c r="AE21" s="39">
        <f t="shared" si="7"/>
        <v>94</v>
      </c>
      <c r="AF21" s="39">
        <f t="shared" si="8"/>
        <v>95</v>
      </c>
      <c r="AG21" s="39">
        <f t="shared" si="9"/>
        <v>97</v>
      </c>
      <c r="AH21" s="39">
        <f t="shared" si="10"/>
        <v>95</v>
      </c>
      <c r="AI21" s="39">
        <f t="shared" si="11"/>
        <v>0</v>
      </c>
      <c r="AJ21" s="40" t="str">
        <f t="shared" si="12"/>
        <v>A1</v>
      </c>
      <c r="AK21" s="40" t="str">
        <f t="shared" si="13"/>
        <v>A1</v>
      </c>
      <c r="AL21" s="40" t="str">
        <f t="shared" si="14"/>
        <v>A1</v>
      </c>
      <c r="AM21" s="40" t="str">
        <f t="shared" si="15"/>
        <v>A1</v>
      </c>
      <c r="AN21" s="40" t="str">
        <f t="shared" si="16"/>
        <v>A1</v>
      </c>
      <c r="AO21" s="40">
        <f t="shared" si="17"/>
        <v>0</v>
      </c>
      <c r="AP21" s="41">
        <f t="shared" si="18"/>
        <v>97</v>
      </c>
      <c r="AQ21" s="41">
        <f t="shared" si="19"/>
        <v>95</v>
      </c>
      <c r="AR21" s="41">
        <f t="shared" si="20"/>
        <v>95</v>
      </c>
      <c r="AS21" s="41">
        <f t="shared" si="21"/>
        <v>94</v>
      </c>
      <c r="AT21" s="41">
        <f t="shared" si="22"/>
        <v>93</v>
      </c>
      <c r="AU21" s="236">
        <v>101</v>
      </c>
      <c r="AV21" s="236">
        <v>93</v>
      </c>
      <c r="AW21" s="236" t="s">
        <v>38</v>
      </c>
      <c r="AX21" s="236">
        <v>2</v>
      </c>
      <c r="AY21" s="236">
        <v>94</v>
      </c>
      <c r="AZ21" s="236" t="s">
        <v>38</v>
      </c>
      <c r="BA21" s="236">
        <v>41</v>
      </c>
      <c r="BB21" s="236">
        <v>95</v>
      </c>
      <c r="BC21" s="236" t="s">
        <v>38</v>
      </c>
      <c r="BD21" s="236">
        <v>86</v>
      </c>
      <c r="BE21" s="236">
        <v>97</v>
      </c>
      <c r="BF21" s="236" t="s">
        <v>38</v>
      </c>
      <c r="BG21" s="236">
        <v>87</v>
      </c>
      <c r="BH21" s="236">
        <v>95</v>
      </c>
      <c r="BI21" s="236" t="s">
        <v>38</v>
      </c>
      <c r="BJ21" s="42">
        <f>IF(COUNTIF(AD21:AI21,0)=0,IF(COUNTIFS(AD21:AI21,"*F*")=0,SUM(LARGE(AD21:AI21,{1,2,3,4,5})),IF(COUNTIFS(AD21:AI21,"*F*")=1,SUM(LARGE(AD21:AI21,{1,2,3,4,5})),IF(COUNTIFS(AD21:AI21,"*F*")=2,"C",IF(COUNTIFS(AD21:AI21,"*F*")&gt;2,"F")))),IF(COUNTIFS(AD21:AH21,"*F*")=0,SUM(AD21:AH21),IF(COUNTIFS(AD21:AH21,"*F*")=1,"C",IF(COUNTIFS(AD21:AH21,"*F*")&gt;=2,"F"))))</f>
        <v>474</v>
      </c>
      <c r="BK21" s="43">
        <f t="shared" si="23"/>
        <v>94.8</v>
      </c>
    </row>
    <row r="22" spans="1:63" x14ac:dyDescent="0.25">
      <c r="A22" s="35">
        <v>20</v>
      </c>
      <c r="B22" s="36" t="s">
        <v>12</v>
      </c>
      <c r="C22" s="236">
        <v>2329494</v>
      </c>
      <c r="D22" s="236" t="s">
        <v>184</v>
      </c>
      <c r="E22" s="236" t="s">
        <v>15</v>
      </c>
      <c r="F22" s="236">
        <v>101</v>
      </c>
      <c r="G22" s="236">
        <v>95</v>
      </c>
      <c r="H22" s="236" t="s">
        <v>38</v>
      </c>
      <c r="I22" s="236">
        <v>2</v>
      </c>
      <c r="J22" s="236">
        <v>91</v>
      </c>
      <c r="K22" s="236" t="s">
        <v>39</v>
      </c>
      <c r="L22" s="236">
        <v>41</v>
      </c>
      <c r="M22" s="236">
        <v>95</v>
      </c>
      <c r="N22" s="236" t="s">
        <v>38</v>
      </c>
      <c r="O22" s="236">
        <v>86</v>
      </c>
      <c r="P22" s="236">
        <v>95</v>
      </c>
      <c r="Q22" s="236" t="s">
        <v>38</v>
      </c>
      <c r="R22" s="236">
        <v>87</v>
      </c>
      <c r="S22" s="236">
        <v>92</v>
      </c>
      <c r="T22" s="236" t="s">
        <v>39</v>
      </c>
      <c r="U22" s="19"/>
      <c r="V22" s="19"/>
      <c r="W22" s="37"/>
      <c r="X22" s="38">
        <f t="shared" si="0"/>
        <v>101</v>
      </c>
      <c r="Y22" s="38">
        <f t="shared" si="1"/>
        <v>2</v>
      </c>
      <c r="Z22" s="38">
        <f t="shared" si="2"/>
        <v>41</v>
      </c>
      <c r="AA22" s="38">
        <f t="shared" si="3"/>
        <v>86</v>
      </c>
      <c r="AB22" s="38">
        <f t="shared" si="4"/>
        <v>87</v>
      </c>
      <c r="AC22" s="38">
        <f t="shared" si="5"/>
        <v>0</v>
      </c>
      <c r="AD22" s="39">
        <f t="shared" si="6"/>
        <v>95</v>
      </c>
      <c r="AE22" s="39">
        <f t="shared" si="7"/>
        <v>91</v>
      </c>
      <c r="AF22" s="39">
        <f t="shared" si="8"/>
        <v>95</v>
      </c>
      <c r="AG22" s="39">
        <f t="shared" si="9"/>
        <v>95</v>
      </c>
      <c r="AH22" s="39">
        <f t="shared" si="10"/>
        <v>92</v>
      </c>
      <c r="AI22" s="39">
        <f t="shared" si="11"/>
        <v>0</v>
      </c>
      <c r="AJ22" s="40" t="str">
        <f t="shared" si="12"/>
        <v>A1</v>
      </c>
      <c r="AK22" s="40" t="str">
        <f t="shared" si="13"/>
        <v>A2</v>
      </c>
      <c r="AL22" s="40" t="str">
        <f t="shared" si="14"/>
        <v>A1</v>
      </c>
      <c r="AM22" s="40" t="str">
        <f t="shared" si="15"/>
        <v>A1</v>
      </c>
      <c r="AN22" s="40" t="str">
        <f t="shared" si="16"/>
        <v>A2</v>
      </c>
      <c r="AO22" s="40">
        <f t="shared" si="17"/>
        <v>0</v>
      </c>
      <c r="AP22" s="41">
        <f t="shared" si="18"/>
        <v>95</v>
      </c>
      <c r="AQ22" s="41">
        <f t="shared" si="19"/>
        <v>95</v>
      </c>
      <c r="AR22" s="41">
        <f t="shared" si="20"/>
        <v>95</v>
      </c>
      <c r="AS22" s="41">
        <f t="shared" si="21"/>
        <v>92</v>
      </c>
      <c r="AT22" s="41">
        <f t="shared" si="22"/>
        <v>91</v>
      </c>
      <c r="AU22" s="236">
        <v>101</v>
      </c>
      <c r="AV22" s="236">
        <v>95</v>
      </c>
      <c r="AW22" s="236" t="s">
        <v>38</v>
      </c>
      <c r="AX22" s="236">
        <v>2</v>
      </c>
      <c r="AY22" s="236">
        <v>91</v>
      </c>
      <c r="AZ22" s="236" t="s">
        <v>39</v>
      </c>
      <c r="BA22" s="236">
        <v>41</v>
      </c>
      <c r="BB22" s="236">
        <v>95</v>
      </c>
      <c r="BC22" s="236" t="s">
        <v>38</v>
      </c>
      <c r="BD22" s="236">
        <v>86</v>
      </c>
      <c r="BE22" s="236">
        <v>95</v>
      </c>
      <c r="BF22" s="236" t="s">
        <v>38</v>
      </c>
      <c r="BG22" s="236">
        <v>87</v>
      </c>
      <c r="BH22" s="236">
        <v>92</v>
      </c>
      <c r="BI22" s="236" t="s">
        <v>39</v>
      </c>
      <c r="BJ22" s="42">
        <f>IF(COUNTIF(AD22:AI22,0)=0,IF(COUNTIFS(AD22:AI22,"*F*")=0,SUM(LARGE(AD22:AI22,{1,2,3,4,5})),IF(COUNTIFS(AD22:AI22,"*F*")=1,SUM(LARGE(AD22:AI22,{1,2,3,4,5})),IF(COUNTIFS(AD22:AI22,"*F*")=2,"C",IF(COUNTIFS(AD22:AI22,"*F*")&gt;2,"F")))),IF(COUNTIFS(AD22:AH22,"*F*")=0,SUM(AD22:AH22),IF(COUNTIFS(AD22:AH22,"*F*")=1,"C",IF(COUNTIFS(AD22:AH22,"*F*")&gt;=2,"F"))))</f>
        <v>468</v>
      </c>
      <c r="BK22" s="43">
        <f t="shared" si="23"/>
        <v>93.6</v>
      </c>
    </row>
    <row r="23" spans="1:63" x14ac:dyDescent="0.25">
      <c r="A23" s="35">
        <v>21</v>
      </c>
      <c r="B23" s="36" t="s">
        <v>12</v>
      </c>
      <c r="C23" s="236">
        <v>2329495</v>
      </c>
      <c r="D23" s="236" t="s">
        <v>185</v>
      </c>
      <c r="E23" s="236" t="s">
        <v>15</v>
      </c>
      <c r="F23" s="236">
        <v>101</v>
      </c>
      <c r="G23" s="236">
        <v>89</v>
      </c>
      <c r="H23" s="236" t="s">
        <v>39</v>
      </c>
      <c r="I23" s="236">
        <v>2</v>
      </c>
      <c r="J23" s="236">
        <v>92</v>
      </c>
      <c r="K23" s="236" t="s">
        <v>38</v>
      </c>
      <c r="L23" s="236">
        <v>41</v>
      </c>
      <c r="M23" s="236">
        <v>93</v>
      </c>
      <c r="N23" s="236" t="s">
        <v>39</v>
      </c>
      <c r="O23" s="236">
        <v>86</v>
      </c>
      <c r="P23" s="236">
        <v>96</v>
      </c>
      <c r="Q23" s="236" t="s">
        <v>38</v>
      </c>
      <c r="R23" s="236">
        <v>87</v>
      </c>
      <c r="S23" s="236">
        <v>92</v>
      </c>
      <c r="T23" s="236" t="s">
        <v>39</v>
      </c>
      <c r="U23" s="19"/>
      <c r="V23" s="19"/>
      <c r="W23" s="37"/>
      <c r="X23" s="38">
        <f t="shared" si="0"/>
        <v>101</v>
      </c>
      <c r="Y23" s="38">
        <f t="shared" si="1"/>
        <v>2</v>
      </c>
      <c r="Z23" s="38">
        <f t="shared" si="2"/>
        <v>41</v>
      </c>
      <c r="AA23" s="38">
        <f t="shared" si="3"/>
        <v>86</v>
      </c>
      <c r="AB23" s="38">
        <f t="shared" si="4"/>
        <v>87</v>
      </c>
      <c r="AC23" s="38">
        <f t="shared" si="5"/>
        <v>0</v>
      </c>
      <c r="AD23" s="39">
        <f t="shared" si="6"/>
        <v>89</v>
      </c>
      <c r="AE23" s="39">
        <f t="shared" si="7"/>
        <v>92</v>
      </c>
      <c r="AF23" s="39">
        <f t="shared" si="8"/>
        <v>93</v>
      </c>
      <c r="AG23" s="39">
        <f t="shared" si="9"/>
        <v>96</v>
      </c>
      <c r="AH23" s="39">
        <f t="shared" si="10"/>
        <v>92</v>
      </c>
      <c r="AI23" s="39">
        <f t="shared" si="11"/>
        <v>0</v>
      </c>
      <c r="AJ23" s="40" t="str">
        <f t="shared" si="12"/>
        <v>A2</v>
      </c>
      <c r="AK23" s="40" t="str">
        <f t="shared" si="13"/>
        <v>A1</v>
      </c>
      <c r="AL23" s="40" t="str">
        <f t="shared" si="14"/>
        <v>A2</v>
      </c>
      <c r="AM23" s="40" t="str">
        <f t="shared" si="15"/>
        <v>A1</v>
      </c>
      <c r="AN23" s="40" t="str">
        <f t="shared" si="16"/>
        <v>A2</v>
      </c>
      <c r="AO23" s="40">
        <f t="shared" si="17"/>
        <v>0</v>
      </c>
      <c r="AP23" s="41">
        <f t="shared" si="18"/>
        <v>96</v>
      </c>
      <c r="AQ23" s="41">
        <f t="shared" si="19"/>
        <v>93</v>
      </c>
      <c r="AR23" s="41">
        <f t="shared" si="20"/>
        <v>92</v>
      </c>
      <c r="AS23" s="41">
        <f t="shared" si="21"/>
        <v>92</v>
      </c>
      <c r="AT23" s="41">
        <f t="shared" si="22"/>
        <v>89</v>
      </c>
      <c r="AU23" s="236">
        <v>101</v>
      </c>
      <c r="AV23" s="236">
        <v>89</v>
      </c>
      <c r="AW23" s="236" t="s">
        <v>39</v>
      </c>
      <c r="AX23" s="236">
        <v>2</v>
      </c>
      <c r="AY23" s="236">
        <v>92</v>
      </c>
      <c r="AZ23" s="236" t="s">
        <v>38</v>
      </c>
      <c r="BA23" s="236">
        <v>41</v>
      </c>
      <c r="BB23" s="236">
        <v>93</v>
      </c>
      <c r="BC23" s="236" t="s">
        <v>39</v>
      </c>
      <c r="BD23" s="236">
        <v>86</v>
      </c>
      <c r="BE23" s="236">
        <v>96</v>
      </c>
      <c r="BF23" s="236" t="s">
        <v>38</v>
      </c>
      <c r="BG23" s="236">
        <v>87</v>
      </c>
      <c r="BH23" s="236">
        <v>92</v>
      </c>
      <c r="BI23" s="236" t="s">
        <v>39</v>
      </c>
      <c r="BJ23" s="42">
        <f>IF(COUNTIF(AD23:AI23,0)=0,IF(COUNTIFS(AD23:AI23,"*F*")=0,SUM(LARGE(AD23:AI23,{1,2,3,4,5})),IF(COUNTIFS(AD23:AI23,"*F*")=1,SUM(LARGE(AD23:AI23,{1,2,3,4,5})),IF(COUNTIFS(AD23:AI23,"*F*")=2,"C",IF(COUNTIFS(AD23:AI23,"*F*")&gt;2,"F")))),IF(COUNTIFS(AD23:AH23,"*F*")=0,SUM(AD23:AH23),IF(COUNTIFS(AD23:AH23,"*F*")=1,"C",IF(COUNTIFS(AD23:AH23,"*F*")&gt;=2,"F"))))</f>
        <v>462</v>
      </c>
      <c r="BK23" s="43">
        <f t="shared" si="23"/>
        <v>92.4</v>
      </c>
    </row>
    <row r="24" spans="1:63" ht="14.25" customHeight="1" x14ac:dyDescent="0.25">
      <c r="A24" s="35">
        <v>22</v>
      </c>
      <c r="B24" s="36" t="s">
        <v>12</v>
      </c>
      <c r="C24" s="236">
        <v>2329496</v>
      </c>
      <c r="D24" s="236" t="s">
        <v>186</v>
      </c>
      <c r="E24" s="236" t="s">
        <v>19</v>
      </c>
      <c r="F24" s="236">
        <v>101</v>
      </c>
      <c r="G24" s="236">
        <v>56</v>
      </c>
      <c r="H24" s="236" t="s">
        <v>42</v>
      </c>
      <c r="I24" s="236">
        <v>2</v>
      </c>
      <c r="J24" s="236">
        <v>70</v>
      </c>
      <c r="K24" s="236" t="s">
        <v>41</v>
      </c>
      <c r="L24" s="236">
        <v>41</v>
      </c>
      <c r="M24" s="236">
        <v>43</v>
      </c>
      <c r="N24" s="236" t="s">
        <v>42</v>
      </c>
      <c r="O24" s="236">
        <v>86</v>
      </c>
      <c r="P24" s="236">
        <v>58</v>
      </c>
      <c r="Q24" s="236" t="s">
        <v>41</v>
      </c>
      <c r="R24" s="236">
        <v>87</v>
      </c>
      <c r="S24" s="236">
        <v>55</v>
      </c>
      <c r="T24" s="236" t="s">
        <v>42</v>
      </c>
      <c r="U24" s="19"/>
      <c r="V24" s="19"/>
      <c r="W24" s="37"/>
      <c r="X24" s="38">
        <f t="shared" si="0"/>
        <v>101</v>
      </c>
      <c r="Y24" s="38">
        <f t="shared" si="1"/>
        <v>2</v>
      </c>
      <c r="Z24" s="38">
        <f t="shared" si="2"/>
        <v>41</v>
      </c>
      <c r="AA24" s="38">
        <f t="shared" si="3"/>
        <v>86</v>
      </c>
      <c r="AB24" s="38">
        <f t="shared" si="4"/>
        <v>87</v>
      </c>
      <c r="AC24" s="38">
        <f t="shared" si="5"/>
        <v>0</v>
      </c>
      <c r="AD24" s="39">
        <f t="shared" si="6"/>
        <v>56</v>
      </c>
      <c r="AE24" s="39">
        <f t="shared" si="7"/>
        <v>70</v>
      </c>
      <c r="AF24" s="39">
        <f t="shared" si="8"/>
        <v>43</v>
      </c>
      <c r="AG24" s="39">
        <f t="shared" si="9"/>
        <v>58</v>
      </c>
      <c r="AH24" s="39">
        <f t="shared" si="10"/>
        <v>55</v>
      </c>
      <c r="AI24" s="39">
        <f t="shared" si="11"/>
        <v>0</v>
      </c>
      <c r="AJ24" s="40" t="str">
        <f t="shared" si="12"/>
        <v>D1</v>
      </c>
      <c r="AK24" s="40" t="str">
        <f t="shared" si="13"/>
        <v>C1</v>
      </c>
      <c r="AL24" s="40" t="str">
        <f t="shared" si="14"/>
        <v>D1</v>
      </c>
      <c r="AM24" s="40" t="str">
        <f t="shared" si="15"/>
        <v>C1</v>
      </c>
      <c r="AN24" s="40" t="str">
        <f t="shared" si="16"/>
        <v>D1</v>
      </c>
      <c r="AO24" s="40">
        <f t="shared" si="17"/>
        <v>0</v>
      </c>
      <c r="AP24" s="41">
        <f t="shared" si="18"/>
        <v>70</v>
      </c>
      <c r="AQ24" s="41">
        <f t="shared" si="19"/>
        <v>58</v>
      </c>
      <c r="AR24" s="41">
        <f t="shared" si="20"/>
        <v>56</v>
      </c>
      <c r="AS24" s="41">
        <f t="shared" si="21"/>
        <v>55</v>
      </c>
      <c r="AT24" s="41">
        <f t="shared" si="22"/>
        <v>43</v>
      </c>
      <c r="AU24" s="236">
        <v>101</v>
      </c>
      <c r="AV24" s="236">
        <v>56</v>
      </c>
      <c r="AW24" s="236" t="s">
        <v>42</v>
      </c>
      <c r="AX24" s="236">
        <v>2</v>
      </c>
      <c r="AY24" s="236">
        <v>70</v>
      </c>
      <c r="AZ24" s="236" t="s">
        <v>41</v>
      </c>
      <c r="BA24" s="236">
        <v>41</v>
      </c>
      <c r="BB24" s="236">
        <v>43</v>
      </c>
      <c r="BC24" s="236" t="s">
        <v>42</v>
      </c>
      <c r="BD24" s="236">
        <v>86</v>
      </c>
      <c r="BE24" s="236">
        <v>58</v>
      </c>
      <c r="BF24" s="236" t="s">
        <v>41</v>
      </c>
      <c r="BG24" s="236">
        <v>87</v>
      </c>
      <c r="BH24" s="236">
        <v>55</v>
      </c>
      <c r="BI24" s="236" t="s">
        <v>42</v>
      </c>
      <c r="BJ24" s="42">
        <f>IF(COUNTIF(AD24:AI24,0)=0,IF(COUNTIFS(AD24:AI24,"*F*")=0,SUM(LARGE(AD24:AI24,{1,2,3,4,5})),IF(COUNTIFS(AD24:AI24,"*F*")=1,SUM(LARGE(AD24:AI24,{1,2,3,4,5})),IF(COUNTIFS(AD24:AI24,"*F*")=2,"C",IF(COUNTIFS(AD24:AI24,"*F*")&gt;2,"F")))),IF(COUNTIFS(AD24:AH24,"*F*")=0,SUM(AD24:AH24),IF(COUNTIFS(AD24:AH24,"*F*")=1,"C",IF(COUNTIFS(AD24:AH24,"*F*")&gt;=2,"F"))))</f>
        <v>282</v>
      </c>
      <c r="BK24" s="43">
        <f t="shared" si="23"/>
        <v>56.4</v>
      </c>
    </row>
    <row r="25" spans="1:63" x14ac:dyDescent="0.25">
      <c r="A25" s="35">
        <v>23</v>
      </c>
      <c r="B25" s="36" t="s">
        <v>12</v>
      </c>
      <c r="C25" s="236">
        <v>2329497</v>
      </c>
      <c r="D25" s="236" t="s">
        <v>187</v>
      </c>
      <c r="E25" s="236" t="s">
        <v>19</v>
      </c>
      <c r="F25" s="236">
        <v>101</v>
      </c>
      <c r="G25" s="236">
        <v>76</v>
      </c>
      <c r="H25" s="236" t="s">
        <v>41</v>
      </c>
      <c r="I25" s="236">
        <v>2</v>
      </c>
      <c r="J25" s="236">
        <v>75</v>
      </c>
      <c r="K25" s="236" t="s">
        <v>41</v>
      </c>
      <c r="L25" s="236">
        <v>41</v>
      </c>
      <c r="M25" s="236">
        <v>58</v>
      </c>
      <c r="N25" s="236" t="s">
        <v>41</v>
      </c>
      <c r="O25" s="236">
        <v>86</v>
      </c>
      <c r="P25" s="236">
        <v>62</v>
      </c>
      <c r="Q25" s="236" t="s">
        <v>36</v>
      </c>
      <c r="R25" s="236">
        <v>87</v>
      </c>
      <c r="S25" s="236">
        <v>70</v>
      </c>
      <c r="T25" s="236" t="s">
        <v>41</v>
      </c>
      <c r="U25" s="19"/>
      <c r="V25" s="19"/>
      <c r="W25" s="37"/>
      <c r="X25" s="38">
        <f t="shared" si="0"/>
        <v>101</v>
      </c>
      <c r="Y25" s="38">
        <f t="shared" si="1"/>
        <v>2</v>
      </c>
      <c r="Z25" s="38">
        <f t="shared" si="2"/>
        <v>41</v>
      </c>
      <c r="AA25" s="38">
        <f t="shared" si="3"/>
        <v>86</v>
      </c>
      <c r="AB25" s="38">
        <f t="shared" si="4"/>
        <v>87</v>
      </c>
      <c r="AC25" s="38">
        <f t="shared" si="5"/>
        <v>0</v>
      </c>
      <c r="AD25" s="39">
        <f t="shared" si="6"/>
        <v>76</v>
      </c>
      <c r="AE25" s="39">
        <f t="shared" si="7"/>
        <v>75</v>
      </c>
      <c r="AF25" s="39">
        <f t="shared" si="8"/>
        <v>58</v>
      </c>
      <c r="AG25" s="39">
        <f t="shared" si="9"/>
        <v>62</v>
      </c>
      <c r="AH25" s="39">
        <f t="shared" si="10"/>
        <v>70</v>
      </c>
      <c r="AI25" s="39">
        <f t="shared" si="11"/>
        <v>0</v>
      </c>
      <c r="AJ25" s="40" t="str">
        <f t="shared" si="12"/>
        <v>C1</v>
      </c>
      <c r="AK25" s="40" t="str">
        <f t="shared" si="13"/>
        <v>C1</v>
      </c>
      <c r="AL25" s="40" t="str">
        <f t="shared" si="14"/>
        <v>C1</v>
      </c>
      <c r="AM25" s="40" t="str">
        <f t="shared" si="15"/>
        <v>B2</v>
      </c>
      <c r="AN25" s="40" t="str">
        <f t="shared" si="16"/>
        <v>C1</v>
      </c>
      <c r="AO25" s="40">
        <f t="shared" si="17"/>
        <v>0</v>
      </c>
      <c r="AP25" s="41">
        <f t="shared" si="18"/>
        <v>76</v>
      </c>
      <c r="AQ25" s="41">
        <f t="shared" si="19"/>
        <v>75</v>
      </c>
      <c r="AR25" s="41">
        <f t="shared" si="20"/>
        <v>70</v>
      </c>
      <c r="AS25" s="41">
        <f t="shared" si="21"/>
        <v>62</v>
      </c>
      <c r="AT25" s="41">
        <f t="shared" si="22"/>
        <v>58</v>
      </c>
      <c r="AU25" s="236">
        <v>101</v>
      </c>
      <c r="AV25" s="236">
        <v>76</v>
      </c>
      <c r="AW25" s="236" t="s">
        <v>41</v>
      </c>
      <c r="AX25" s="236">
        <v>2</v>
      </c>
      <c r="AY25" s="236">
        <v>75</v>
      </c>
      <c r="AZ25" s="236" t="s">
        <v>41</v>
      </c>
      <c r="BA25" s="236">
        <v>41</v>
      </c>
      <c r="BB25" s="236">
        <v>58</v>
      </c>
      <c r="BC25" s="236" t="s">
        <v>41</v>
      </c>
      <c r="BD25" s="236">
        <v>86</v>
      </c>
      <c r="BE25" s="236">
        <v>62</v>
      </c>
      <c r="BF25" s="236" t="s">
        <v>36</v>
      </c>
      <c r="BG25" s="236">
        <v>87</v>
      </c>
      <c r="BH25" s="236">
        <v>70</v>
      </c>
      <c r="BI25" s="236" t="s">
        <v>41</v>
      </c>
      <c r="BJ25" s="42">
        <f>IF(COUNTIF(AD25:AI25,0)=0,IF(COUNTIFS(AD25:AI25,"*F*")=0,SUM(LARGE(AD25:AI25,{1,2,3,4,5})),IF(COUNTIFS(AD25:AI25,"*F*")=1,SUM(LARGE(AD25:AI25,{1,2,3,4,5})),IF(COUNTIFS(AD25:AI25,"*F*")=2,"C",IF(COUNTIFS(AD25:AI25,"*F*")&gt;2,"F")))),IF(COUNTIFS(AD25:AH25,"*F*")=0,SUM(AD25:AH25),IF(COUNTIFS(AD25:AH25,"*F*")=1,"C",IF(COUNTIFS(AD25:AH25,"*F*")&gt;=2,"F"))))</f>
        <v>341</v>
      </c>
      <c r="BK25" s="43">
        <f t="shared" si="23"/>
        <v>68.2</v>
      </c>
    </row>
    <row r="26" spans="1:63" x14ac:dyDescent="0.25">
      <c r="A26" s="35">
        <v>24</v>
      </c>
      <c r="B26" s="36" t="s">
        <v>12</v>
      </c>
      <c r="C26" s="236">
        <v>2329498</v>
      </c>
      <c r="D26" s="236" t="s">
        <v>188</v>
      </c>
      <c r="E26" s="236" t="s">
        <v>15</v>
      </c>
      <c r="F26" s="236">
        <v>101</v>
      </c>
      <c r="G26" s="236">
        <v>66</v>
      </c>
      <c r="H26" s="236" t="s">
        <v>40</v>
      </c>
      <c r="I26" s="236">
        <v>2</v>
      </c>
      <c r="J26" s="236">
        <v>74</v>
      </c>
      <c r="K26" s="236" t="s">
        <v>41</v>
      </c>
      <c r="L26" s="236">
        <v>41</v>
      </c>
      <c r="M26" s="236">
        <v>48</v>
      </c>
      <c r="N26" s="236" t="s">
        <v>40</v>
      </c>
      <c r="O26" s="236">
        <v>86</v>
      </c>
      <c r="P26" s="236">
        <v>73</v>
      </c>
      <c r="Q26" s="236" t="s">
        <v>37</v>
      </c>
      <c r="R26" s="236">
        <v>87</v>
      </c>
      <c r="S26" s="236">
        <v>66</v>
      </c>
      <c r="T26" s="236" t="s">
        <v>41</v>
      </c>
      <c r="U26" s="19"/>
      <c r="V26" s="19"/>
      <c r="W26" s="37"/>
      <c r="X26" s="38">
        <f t="shared" si="0"/>
        <v>101</v>
      </c>
      <c r="Y26" s="38">
        <f t="shared" si="1"/>
        <v>2</v>
      </c>
      <c r="Z26" s="38">
        <f t="shared" si="2"/>
        <v>41</v>
      </c>
      <c r="AA26" s="38">
        <f t="shared" si="3"/>
        <v>86</v>
      </c>
      <c r="AB26" s="38">
        <f t="shared" si="4"/>
        <v>87</v>
      </c>
      <c r="AC26" s="38">
        <f t="shared" si="5"/>
        <v>0</v>
      </c>
      <c r="AD26" s="39">
        <f t="shared" si="6"/>
        <v>66</v>
      </c>
      <c r="AE26" s="39">
        <f t="shared" si="7"/>
        <v>74</v>
      </c>
      <c r="AF26" s="39">
        <f t="shared" si="8"/>
        <v>48</v>
      </c>
      <c r="AG26" s="39">
        <f t="shared" si="9"/>
        <v>73</v>
      </c>
      <c r="AH26" s="39">
        <f t="shared" si="10"/>
        <v>66</v>
      </c>
      <c r="AI26" s="39">
        <f t="shared" si="11"/>
        <v>0</v>
      </c>
      <c r="AJ26" s="40" t="str">
        <f t="shared" si="12"/>
        <v>C2</v>
      </c>
      <c r="AK26" s="40" t="str">
        <f t="shared" si="13"/>
        <v>C1</v>
      </c>
      <c r="AL26" s="40" t="str">
        <f t="shared" si="14"/>
        <v>C2</v>
      </c>
      <c r="AM26" s="40" t="str">
        <f t="shared" si="15"/>
        <v>B1</v>
      </c>
      <c r="AN26" s="40" t="str">
        <f t="shared" si="16"/>
        <v>C1</v>
      </c>
      <c r="AO26" s="40">
        <f t="shared" si="17"/>
        <v>0</v>
      </c>
      <c r="AP26" s="41">
        <f t="shared" si="18"/>
        <v>74</v>
      </c>
      <c r="AQ26" s="41">
        <f t="shared" si="19"/>
        <v>73</v>
      </c>
      <c r="AR26" s="41">
        <f t="shared" si="20"/>
        <v>66</v>
      </c>
      <c r="AS26" s="41">
        <f t="shared" si="21"/>
        <v>66</v>
      </c>
      <c r="AT26" s="41">
        <f t="shared" si="22"/>
        <v>48</v>
      </c>
      <c r="AU26" s="236">
        <v>101</v>
      </c>
      <c r="AV26" s="236">
        <v>66</v>
      </c>
      <c r="AW26" s="236" t="s">
        <v>40</v>
      </c>
      <c r="AX26" s="236">
        <v>2</v>
      </c>
      <c r="AY26" s="236">
        <v>74</v>
      </c>
      <c r="AZ26" s="236" t="s">
        <v>41</v>
      </c>
      <c r="BA26" s="236">
        <v>41</v>
      </c>
      <c r="BB26" s="236">
        <v>48</v>
      </c>
      <c r="BC26" s="236" t="s">
        <v>40</v>
      </c>
      <c r="BD26" s="236">
        <v>86</v>
      </c>
      <c r="BE26" s="236">
        <v>73</v>
      </c>
      <c r="BF26" s="236" t="s">
        <v>37</v>
      </c>
      <c r="BG26" s="236">
        <v>87</v>
      </c>
      <c r="BH26" s="236">
        <v>66</v>
      </c>
      <c r="BI26" s="236" t="s">
        <v>41</v>
      </c>
      <c r="BJ26" s="42">
        <f>IF(COUNTIF(AD26:AI26,0)=0,IF(COUNTIFS(AD26:AI26,"*F*")=0,SUM(LARGE(AD26:AI26,{1,2,3,4,5})),IF(COUNTIFS(AD26:AI26,"*F*")=1,SUM(LARGE(AD26:AI26,{1,2,3,4,5})),IF(COUNTIFS(AD26:AI26,"*F*")=2,"C",IF(COUNTIFS(AD26:AI26,"*F*")&gt;2,"F")))),IF(COUNTIFS(AD26:AH26,"*F*")=0,SUM(AD26:AH26),IF(COUNTIFS(AD26:AH26,"*F*")=1,"C",IF(COUNTIFS(AD26:AH26,"*F*")&gt;=2,"F"))))</f>
        <v>327</v>
      </c>
      <c r="BK26" s="43">
        <f t="shared" si="23"/>
        <v>65.400000000000006</v>
      </c>
    </row>
    <row r="27" spans="1:63" x14ac:dyDescent="0.25">
      <c r="A27" s="35">
        <v>25</v>
      </c>
      <c r="B27" s="36" t="s">
        <v>12</v>
      </c>
      <c r="C27" s="236">
        <v>2329499</v>
      </c>
      <c r="D27" s="236" t="s">
        <v>218</v>
      </c>
      <c r="E27" s="236" t="s">
        <v>15</v>
      </c>
      <c r="F27" s="236">
        <v>101</v>
      </c>
      <c r="G27" s="236">
        <v>67</v>
      </c>
      <c r="H27" s="236" t="s">
        <v>40</v>
      </c>
      <c r="I27" s="236">
        <v>2</v>
      </c>
      <c r="J27" s="236">
        <v>66</v>
      </c>
      <c r="K27" s="236" t="s">
        <v>40</v>
      </c>
      <c r="L27" s="236">
        <v>41</v>
      </c>
      <c r="M27" s="236">
        <v>53</v>
      </c>
      <c r="N27" s="236" t="s">
        <v>41</v>
      </c>
      <c r="O27" s="236">
        <v>86</v>
      </c>
      <c r="P27" s="236">
        <v>59</v>
      </c>
      <c r="Q27" s="236" t="s">
        <v>41</v>
      </c>
      <c r="R27" s="236">
        <v>87</v>
      </c>
      <c r="S27" s="236">
        <v>69</v>
      </c>
      <c r="T27" s="236" t="s">
        <v>41</v>
      </c>
      <c r="U27" s="19"/>
      <c r="V27" s="19"/>
      <c r="W27" s="37"/>
      <c r="X27" s="38">
        <f t="shared" si="0"/>
        <v>101</v>
      </c>
      <c r="Y27" s="38">
        <f t="shared" si="1"/>
        <v>2</v>
      </c>
      <c r="Z27" s="38">
        <f t="shared" si="2"/>
        <v>41</v>
      </c>
      <c r="AA27" s="38">
        <f t="shared" si="3"/>
        <v>86</v>
      </c>
      <c r="AB27" s="38">
        <f t="shared" si="4"/>
        <v>87</v>
      </c>
      <c r="AC27" s="38">
        <f t="shared" si="5"/>
        <v>0</v>
      </c>
      <c r="AD27" s="39">
        <f t="shared" si="6"/>
        <v>67</v>
      </c>
      <c r="AE27" s="39">
        <f t="shared" si="7"/>
        <v>66</v>
      </c>
      <c r="AF27" s="39">
        <f t="shared" si="8"/>
        <v>53</v>
      </c>
      <c r="AG27" s="39">
        <f t="shared" si="9"/>
        <v>59</v>
      </c>
      <c r="AH27" s="39">
        <f t="shared" si="10"/>
        <v>69</v>
      </c>
      <c r="AI27" s="39">
        <f t="shared" si="11"/>
        <v>0</v>
      </c>
      <c r="AJ27" s="40" t="str">
        <f t="shared" si="12"/>
        <v>C2</v>
      </c>
      <c r="AK27" s="40" t="str">
        <f t="shared" si="13"/>
        <v>C2</v>
      </c>
      <c r="AL27" s="40" t="str">
        <f t="shared" si="14"/>
        <v>C1</v>
      </c>
      <c r="AM27" s="40" t="str">
        <f t="shared" si="15"/>
        <v>C1</v>
      </c>
      <c r="AN27" s="40" t="str">
        <f t="shared" si="16"/>
        <v>C1</v>
      </c>
      <c r="AO27" s="40">
        <f t="shared" si="17"/>
        <v>0</v>
      </c>
      <c r="AP27" s="41">
        <f t="shared" si="18"/>
        <v>69</v>
      </c>
      <c r="AQ27" s="41">
        <f t="shared" si="19"/>
        <v>67</v>
      </c>
      <c r="AR27" s="41">
        <f t="shared" si="20"/>
        <v>66</v>
      </c>
      <c r="AS27" s="41">
        <f t="shared" si="21"/>
        <v>59</v>
      </c>
      <c r="AT27" s="41">
        <f t="shared" si="22"/>
        <v>53</v>
      </c>
      <c r="AU27" s="236">
        <v>101</v>
      </c>
      <c r="AV27" s="236">
        <v>67</v>
      </c>
      <c r="AW27" s="236" t="s">
        <v>40</v>
      </c>
      <c r="AX27" s="236">
        <v>2</v>
      </c>
      <c r="AY27" s="236">
        <v>66</v>
      </c>
      <c r="AZ27" s="236" t="s">
        <v>40</v>
      </c>
      <c r="BA27" s="236">
        <v>41</v>
      </c>
      <c r="BB27" s="236">
        <v>53</v>
      </c>
      <c r="BC27" s="236" t="s">
        <v>41</v>
      </c>
      <c r="BD27" s="236">
        <v>86</v>
      </c>
      <c r="BE27" s="236">
        <v>59</v>
      </c>
      <c r="BF27" s="236" t="s">
        <v>41</v>
      </c>
      <c r="BG27" s="236">
        <v>87</v>
      </c>
      <c r="BH27" s="236">
        <v>69</v>
      </c>
      <c r="BI27" s="236" t="s">
        <v>41</v>
      </c>
      <c r="BJ27" s="42">
        <f>IF(COUNTIF(AD27:AI27,0)=0,IF(COUNTIFS(AD27:AI27,"*F*")=0,SUM(LARGE(AD27:AI27,{1,2,3,4,5})),IF(COUNTIFS(AD27:AI27,"*F*")=1,SUM(LARGE(AD27:AI27,{1,2,3,4,5})),IF(COUNTIFS(AD27:AI27,"*F*")=2,"C",IF(COUNTIFS(AD27:AI27,"*F*")&gt;2,"F")))),IF(COUNTIFS(AD27:AH27,"*F*")=0,SUM(AD27:AH27),IF(COUNTIFS(AD27:AH27,"*F*")=1,"C",IF(COUNTIFS(AD27:AH27,"*F*")&gt;=2,"F"))))</f>
        <v>314</v>
      </c>
      <c r="BK27" s="43">
        <f t="shared" si="23"/>
        <v>62.8</v>
      </c>
    </row>
    <row r="28" spans="1:63" x14ac:dyDescent="0.25">
      <c r="A28" s="35">
        <v>26</v>
      </c>
      <c r="B28" s="36" t="s">
        <v>12</v>
      </c>
      <c r="C28" s="236">
        <v>2329500</v>
      </c>
      <c r="D28" s="236" t="s">
        <v>189</v>
      </c>
      <c r="E28" s="236" t="s">
        <v>15</v>
      </c>
      <c r="F28" s="236">
        <v>101</v>
      </c>
      <c r="G28" s="236">
        <v>72</v>
      </c>
      <c r="H28" s="236" t="s">
        <v>40</v>
      </c>
      <c r="I28" s="236">
        <v>2</v>
      </c>
      <c r="J28" s="236">
        <v>73</v>
      </c>
      <c r="K28" s="236" t="s">
        <v>41</v>
      </c>
      <c r="L28" s="236">
        <v>41</v>
      </c>
      <c r="M28" s="236">
        <v>52</v>
      </c>
      <c r="N28" s="236" t="s">
        <v>41</v>
      </c>
      <c r="O28" s="236">
        <v>86</v>
      </c>
      <c r="P28" s="236">
        <v>52</v>
      </c>
      <c r="Q28" s="236" t="s">
        <v>40</v>
      </c>
      <c r="R28" s="236">
        <v>87</v>
      </c>
      <c r="S28" s="236">
        <v>65</v>
      </c>
      <c r="T28" s="236" t="s">
        <v>41</v>
      </c>
      <c r="U28" s="19"/>
      <c r="V28" s="19"/>
      <c r="W28" s="37"/>
      <c r="X28" s="38">
        <f t="shared" si="0"/>
        <v>101</v>
      </c>
      <c r="Y28" s="38">
        <f t="shared" si="1"/>
        <v>2</v>
      </c>
      <c r="Z28" s="38">
        <f t="shared" si="2"/>
        <v>41</v>
      </c>
      <c r="AA28" s="38">
        <f t="shared" si="3"/>
        <v>86</v>
      </c>
      <c r="AB28" s="38">
        <f t="shared" si="4"/>
        <v>87</v>
      </c>
      <c r="AC28" s="38">
        <f t="shared" si="5"/>
        <v>0</v>
      </c>
      <c r="AD28" s="39">
        <f t="shared" si="6"/>
        <v>72</v>
      </c>
      <c r="AE28" s="39">
        <f t="shared" si="7"/>
        <v>73</v>
      </c>
      <c r="AF28" s="39">
        <f t="shared" si="8"/>
        <v>52</v>
      </c>
      <c r="AG28" s="39">
        <f t="shared" si="9"/>
        <v>52</v>
      </c>
      <c r="AH28" s="39">
        <f t="shared" si="10"/>
        <v>65</v>
      </c>
      <c r="AI28" s="39">
        <f t="shared" si="11"/>
        <v>0</v>
      </c>
      <c r="AJ28" s="40" t="str">
        <f t="shared" si="12"/>
        <v>C2</v>
      </c>
      <c r="AK28" s="40" t="str">
        <f t="shared" si="13"/>
        <v>C1</v>
      </c>
      <c r="AL28" s="40" t="str">
        <f t="shared" si="14"/>
        <v>C1</v>
      </c>
      <c r="AM28" s="40" t="str">
        <f t="shared" si="15"/>
        <v>C2</v>
      </c>
      <c r="AN28" s="40" t="str">
        <f t="shared" si="16"/>
        <v>C1</v>
      </c>
      <c r="AO28" s="40">
        <f t="shared" si="17"/>
        <v>0</v>
      </c>
      <c r="AP28" s="41">
        <f t="shared" si="18"/>
        <v>73</v>
      </c>
      <c r="AQ28" s="41">
        <f t="shared" si="19"/>
        <v>72</v>
      </c>
      <c r="AR28" s="41">
        <f t="shared" si="20"/>
        <v>65</v>
      </c>
      <c r="AS28" s="41">
        <f t="shared" si="21"/>
        <v>52</v>
      </c>
      <c r="AT28" s="41">
        <f t="shared" si="22"/>
        <v>52</v>
      </c>
      <c r="AU28" s="236">
        <v>101</v>
      </c>
      <c r="AV28" s="236">
        <v>72</v>
      </c>
      <c r="AW28" s="236" t="s">
        <v>40</v>
      </c>
      <c r="AX28" s="236">
        <v>2</v>
      </c>
      <c r="AY28" s="236">
        <v>73</v>
      </c>
      <c r="AZ28" s="236" t="s">
        <v>41</v>
      </c>
      <c r="BA28" s="236">
        <v>41</v>
      </c>
      <c r="BB28" s="236">
        <v>52</v>
      </c>
      <c r="BC28" s="236" t="s">
        <v>41</v>
      </c>
      <c r="BD28" s="236">
        <v>86</v>
      </c>
      <c r="BE28" s="236">
        <v>52</v>
      </c>
      <c r="BF28" s="236" t="s">
        <v>40</v>
      </c>
      <c r="BG28" s="236">
        <v>87</v>
      </c>
      <c r="BH28" s="236">
        <v>65</v>
      </c>
      <c r="BI28" s="236" t="s">
        <v>41</v>
      </c>
      <c r="BJ28" s="42">
        <f>IF(COUNTIF(AD28:AI28,0)=0,IF(COUNTIFS(AD28:AI28,"*F*")=0,SUM(LARGE(AD28:AI28,{1,2,3,4,5})),IF(COUNTIFS(AD28:AI28,"*F*")=1,SUM(LARGE(AD28:AI28,{1,2,3,4,5})),IF(COUNTIFS(AD28:AI28,"*F*")=2,"C",IF(COUNTIFS(AD28:AI28,"*F*")&gt;2,"F")))),IF(COUNTIFS(AD28:AH28,"*F*")=0,SUM(AD28:AH28),IF(COUNTIFS(AD28:AH28,"*F*")=1,"C",IF(COUNTIFS(AD28:AH28,"*F*")&gt;=2,"F"))))</f>
        <v>314</v>
      </c>
      <c r="BK28" s="43">
        <f t="shared" si="23"/>
        <v>62.8</v>
      </c>
    </row>
    <row r="29" spans="1:63" x14ac:dyDescent="0.25">
      <c r="A29" s="35">
        <v>27</v>
      </c>
      <c r="B29" s="36" t="s">
        <v>12</v>
      </c>
      <c r="C29" s="236">
        <v>2329501</v>
      </c>
      <c r="D29" s="236" t="s">
        <v>190</v>
      </c>
      <c r="E29" s="236" t="s">
        <v>15</v>
      </c>
      <c r="F29" s="236">
        <v>101</v>
      </c>
      <c r="G29" s="236">
        <v>78</v>
      </c>
      <c r="H29" s="236" t="s">
        <v>41</v>
      </c>
      <c r="I29" s="236">
        <v>2</v>
      </c>
      <c r="J29" s="236">
        <v>85</v>
      </c>
      <c r="K29" s="236" t="s">
        <v>37</v>
      </c>
      <c r="L29" s="236">
        <v>41</v>
      </c>
      <c r="M29" s="236">
        <v>68</v>
      </c>
      <c r="N29" s="236" t="s">
        <v>36</v>
      </c>
      <c r="O29" s="236">
        <v>86</v>
      </c>
      <c r="P29" s="236">
        <v>72</v>
      </c>
      <c r="Q29" s="236" t="s">
        <v>37</v>
      </c>
      <c r="R29" s="236">
        <v>87</v>
      </c>
      <c r="S29" s="236">
        <v>81</v>
      </c>
      <c r="T29" s="236" t="s">
        <v>36</v>
      </c>
      <c r="U29" s="19"/>
      <c r="V29" s="19"/>
      <c r="W29" s="37"/>
      <c r="X29" s="38">
        <f t="shared" si="0"/>
        <v>101</v>
      </c>
      <c r="Y29" s="38">
        <f t="shared" si="1"/>
        <v>2</v>
      </c>
      <c r="Z29" s="38">
        <f t="shared" si="2"/>
        <v>41</v>
      </c>
      <c r="AA29" s="38">
        <f t="shared" si="3"/>
        <v>86</v>
      </c>
      <c r="AB29" s="38">
        <f t="shared" si="4"/>
        <v>87</v>
      </c>
      <c r="AC29" s="38">
        <f t="shared" si="5"/>
        <v>0</v>
      </c>
      <c r="AD29" s="39">
        <f t="shared" si="6"/>
        <v>78</v>
      </c>
      <c r="AE29" s="39">
        <f t="shared" si="7"/>
        <v>85</v>
      </c>
      <c r="AF29" s="39">
        <f t="shared" si="8"/>
        <v>68</v>
      </c>
      <c r="AG29" s="39">
        <f t="shared" si="9"/>
        <v>72</v>
      </c>
      <c r="AH29" s="39">
        <f t="shared" si="10"/>
        <v>81</v>
      </c>
      <c r="AI29" s="39">
        <f t="shared" si="11"/>
        <v>0</v>
      </c>
      <c r="AJ29" s="40" t="str">
        <f t="shared" si="12"/>
        <v>C1</v>
      </c>
      <c r="AK29" s="40" t="str">
        <f t="shared" si="13"/>
        <v>B1</v>
      </c>
      <c r="AL29" s="40" t="str">
        <f t="shared" si="14"/>
        <v>B2</v>
      </c>
      <c r="AM29" s="40" t="str">
        <f t="shared" si="15"/>
        <v>B1</v>
      </c>
      <c r="AN29" s="40" t="str">
        <f t="shared" si="16"/>
        <v>B2</v>
      </c>
      <c r="AO29" s="40">
        <f t="shared" si="17"/>
        <v>0</v>
      </c>
      <c r="AP29" s="41">
        <f t="shared" si="18"/>
        <v>85</v>
      </c>
      <c r="AQ29" s="41">
        <f t="shared" si="19"/>
        <v>81</v>
      </c>
      <c r="AR29" s="41">
        <f t="shared" si="20"/>
        <v>78</v>
      </c>
      <c r="AS29" s="41">
        <f t="shared" si="21"/>
        <v>72</v>
      </c>
      <c r="AT29" s="41">
        <f t="shared" si="22"/>
        <v>68</v>
      </c>
      <c r="AU29" s="236">
        <v>101</v>
      </c>
      <c r="AV29" s="236">
        <v>78</v>
      </c>
      <c r="AW29" s="236" t="s">
        <v>41</v>
      </c>
      <c r="AX29" s="236">
        <v>2</v>
      </c>
      <c r="AY29" s="236">
        <v>85</v>
      </c>
      <c r="AZ29" s="236" t="s">
        <v>37</v>
      </c>
      <c r="BA29" s="236">
        <v>41</v>
      </c>
      <c r="BB29" s="236">
        <v>68</v>
      </c>
      <c r="BC29" s="236" t="s">
        <v>36</v>
      </c>
      <c r="BD29" s="236">
        <v>86</v>
      </c>
      <c r="BE29" s="236">
        <v>72</v>
      </c>
      <c r="BF29" s="236" t="s">
        <v>37</v>
      </c>
      <c r="BG29" s="236">
        <v>87</v>
      </c>
      <c r="BH29" s="236">
        <v>81</v>
      </c>
      <c r="BI29" s="236" t="s">
        <v>36</v>
      </c>
      <c r="BJ29" s="42">
        <f>IF(COUNTIF(AD29:AI29,0)=0,IF(COUNTIFS(AD29:AI29,"*F*")=0,SUM(LARGE(AD29:AI29,{1,2,3,4,5})),IF(COUNTIFS(AD29:AI29,"*F*")=1,SUM(LARGE(AD29:AI29,{1,2,3,4,5})),IF(COUNTIFS(AD29:AI29,"*F*")=2,"C",IF(COUNTIFS(AD29:AI29,"*F*")&gt;2,"F")))),IF(COUNTIFS(AD29:AH29,"*F*")=0,SUM(AD29:AH29),IF(COUNTIFS(AD29:AH29,"*F*")=1,"C",IF(COUNTIFS(AD29:AH29,"*F*")&gt;=2,"F"))))</f>
        <v>384</v>
      </c>
      <c r="BK29" s="43">
        <f t="shared" si="23"/>
        <v>76.8</v>
      </c>
    </row>
    <row r="30" spans="1:63" x14ac:dyDescent="0.25">
      <c r="A30" s="35">
        <v>28</v>
      </c>
      <c r="B30" s="36" t="s">
        <v>12</v>
      </c>
      <c r="C30" s="236">
        <v>2329502</v>
      </c>
      <c r="D30" s="236" t="s">
        <v>191</v>
      </c>
      <c r="E30" s="236" t="s">
        <v>15</v>
      </c>
      <c r="F30" s="236">
        <v>101</v>
      </c>
      <c r="G30" s="236">
        <v>77</v>
      </c>
      <c r="H30" s="236" t="s">
        <v>41</v>
      </c>
      <c r="I30" s="236">
        <v>2</v>
      </c>
      <c r="J30" s="236">
        <v>77</v>
      </c>
      <c r="K30" s="236" t="s">
        <v>36</v>
      </c>
      <c r="L30" s="236">
        <v>41</v>
      </c>
      <c r="M30" s="236">
        <v>62</v>
      </c>
      <c r="N30" s="236" t="s">
        <v>36</v>
      </c>
      <c r="O30" s="236">
        <v>86</v>
      </c>
      <c r="P30" s="236">
        <v>76</v>
      </c>
      <c r="Q30" s="236" t="s">
        <v>37</v>
      </c>
      <c r="R30" s="236">
        <v>87</v>
      </c>
      <c r="S30" s="236">
        <v>77</v>
      </c>
      <c r="T30" s="236" t="s">
        <v>36</v>
      </c>
      <c r="U30" s="19"/>
      <c r="V30" s="19"/>
      <c r="W30" s="37"/>
      <c r="X30" s="38">
        <f t="shared" si="0"/>
        <v>101</v>
      </c>
      <c r="Y30" s="38">
        <f t="shared" si="1"/>
        <v>2</v>
      </c>
      <c r="Z30" s="38">
        <f t="shared" si="2"/>
        <v>41</v>
      </c>
      <c r="AA30" s="38">
        <f t="shared" si="3"/>
        <v>86</v>
      </c>
      <c r="AB30" s="38">
        <f t="shared" si="4"/>
        <v>87</v>
      </c>
      <c r="AC30" s="38">
        <f t="shared" si="5"/>
        <v>0</v>
      </c>
      <c r="AD30" s="39">
        <f t="shared" si="6"/>
        <v>77</v>
      </c>
      <c r="AE30" s="39">
        <f t="shared" si="7"/>
        <v>77</v>
      </c>
      <c r="AF30" s="39">
        <f t="shared" si="8"/>
        <v>62</v>
      </c>
      <c r="AG30" s="39">
        <f t="shared" si="9"/>
        <v>76</v>
      </c>
      <c r="AH30" s="39">
        <f t="shared" si="10"/>
        <v>77</v>
      </c>
      <c r="AI30" s="39">
        <f t="shared" si="11"/>
        <v>0</v>
      </c>
      <c r="AJ30" s="40" t="str">
        <f t="shared" si="12"/>
        <v>C1</v>
      </c>
      <c r="AK30" s="40" t="str">
        <f t="shared" si="13"/>
        <v>B2</v>
      </c>
      <c r="AL30" s="40" t="str">
        <f t="shared" si="14"/>
        <v>B2</v>
      </c>
      <c r="AM30" s="40" t="str">
        <f t="shared" si="15"/>
        <v>B1</v>
      </c>
      <c r="AN30" s="40" t="str">
        <f t="shared" si="16"/>
        <v>B2</v>
      </c>
      <c r="AO30" s="40">
        <f t="shared" si="17"/>
        <v>0</v>
      </c>
      <c r="AP30" s="41">
        <f t="shared" si="18"/>
        <v>77</v>
      </c>
      <c r="AQ30" s="41">
        <f t="shared" si="19"/>
        <v>77</v>
      </c>
      <c r="AR30" s="41">
        <f t="shared" si="20"/>
        <v>77</v>
      </c>
      <c r="AS30" s="41">
        <f t="shared" si="21"/>
        <v>76</v>
      </c>
      <c r="AT30" s="41">
        <f t="shared" si="22"/>
        <v>62</v>
      </c>
      <c r="AU30" s="236">
        <v>101</v>
      </c>
      <c r="AV30" s="236">
        <v>77</v>
      </c>
      <c r="AW30" s="236" t="s">
        <v>41</v>
      </c>
      <c r="AX30" s="236">
        <v>2</v>
      </c>
      <c r="AY30" s="236">
        <v>77</v>
      </c>
      <c r="AZ30" s="236" t="s">
        <v>36</v>
      </c>
      <c r="BA30" s="236">
        <v>41</v>
      </c>
      <c r="BB30" s="236">
        <v>62</v>
      </c>
      <c r="BC30" s="236" t="s">
        <v>36</v>
      </c>
      <c r="BD30" s="236">
        <v>86</v>
      </c>
      <c r="BE30" s="236">
        <v>76</v>
      </c>
      <c r="BF30" s="236" t="s">
        <v>37</v>
      </c>
      <c r="BG30" s="236">
        <v>87</v>
      </c>
      <c r="BH30" s="236">
        <v>77</v>
      </c>
      <c r="BI30" s="236" t="s">
        <v>36</v>
      </c>
      <c r="BJ30" s="42">
        <f>IF(COUNTIF(AD30:AI30,0)=0,IF(COUNTIFS(AD30:AI30,"*F*")=0,SUM(LARGE(AD30:AI30,{1,2,3,4,5})),IF(COUNTIFS(AD30:AI30,"*F*")=1,SUM(LARGE(AD30:AI30,{1,2,3,4,5})),IF(COUNTIFS(AD30:AI30,"*F*")=2,"C",IF(COUNTIFS(AD30:AI30,"*F*")&gt;2,"F")))),IF(COUNTIFS(AD30:AH30,"*F*")=0,SUM(AD30:AH30),IF(COUNTIFS(AD30:AH30,"*F*")=1,"C",IF(COUNTIFS(AD30:AH30,"*F*")&gt;=2,"F"))))</f>
        <v>369</v>
      </c>
      <c r="BK30" s="43">
        <f t="shared" si="23"/>
        <v>73.8</v>
      </c>
    </row>
    <row r="31" spans="1:63" x14ac:dyDescent="0.25">
      <c r="A31" s="35">
        <v>29</v>
      </c>
      <c r="B31" s="36" t="s">
        <v>12</v>
      </c>
      <c r="C31" s="236">
        <v>2329503</v>
      </c>
      <c r="D31" s="236" t="s">
        <v>192</v>
      </c>
      <c r="E31" s="236" t="s">
        <v>15</v>
      </c>
      <c r="F31" s="236">
        <v>101</v>
      </c>
      <c r="G31" s="236">
        <v>74</v>
      </c>
      <c r="H31" s="236" t="s">
        <v>41</v>
      </c>
      <c r="I31" s="236">
        <v>2</v>
      </c>
      <c r="J31" s="236">
        <v>73</v>
      </c>
      <c r="K31" s="236" t="s">
        <v>41</v>
      </c>
      <c r="L31" s="236">
        <v>41</v>
      </c>
      <c r="M31" s="236">
        <v>40</v>
      </c>
      <c r="N31" s="236" t="s">
        <v>42</v>
      </c>
      <c r="O31" s="236">
        <v>86</v>
      </c>
      <c r="P31" s="236">
        <v>60</v>
      </c>
      <c r="Q31" s="236" t="s">
        <v>41</v>
      </c>
      <c r="R31" s="236">
        <v>87</v>
      </c>
      <c r="S31" s="236">
        <v>69</v>
      </c>
      <c r="T31" s="236" t="s">
        <v>41</v>
      </c>
      <c r="U31" s="19"/>
      <c r="V31" s="19"/>
      <c r="W31" s="37"/>
      <c r="X31" s="38">
        <f t="shared" si="0"/>
        <v>101</v>
      </c>
      <c r="Y31" s="38">
        <f t="shared" si="1"/>
        <v>2</v>
      </c>
      <c r="Z31" s="38">
        <f t="shared" si="2"/>
        <v>41</v>
      </c>
      <c r="AA31" s="38">
        <f t="shared" si="3"/>
        <v>86</v>
      </c>
      <c r="AB31" s="38">
        <f t="shared" si="4"/>
        <v>87</v>
      </c>
      <c r="AC31" s="38">
        <f t="shared" si="5"/>
        <v>0</v>
      </c>
      <c r="AD31" s="39">
        <f t="shared" si="6"/>
        <v>74</v>
      </c>
      <c r="AE31" s="39">
        <f t="shared" si="7"/>
        <v>73</v>
      </c>
      <c r="AF31" s="39">
        <f t="shared" si="8"/>
        <v>40</v>
      </c>
      <c r="AG31" s="39">
        <f t="shared" si="9"/>
        <v>60</v>
      </c>
      <c r="AH31" s="39">
        <f t="shared" si="10"/>
        <v>69</v>
      </c>
      <c r="AI31" s="39">
        <f t="shared" si="11"/>
        <v>0</v>
      </c>
      <c r="AJ31" s="40" t="str">
        <f t="shared" si="12"/>
        <v>C1</v>
      </c>
      <c r="AK31" s="40" t="str">
        <f t="shared" si="13"/>
        <v>C1</v>
      </c>
      <c r="AL31" s="40" t="str">
        <f t="shared" si="14"/>
        <v>D1</v>
      </c>
      <c r="AM31" s="40" t="str">
        <f t="shared" si="15"/>
        <v>C1</v>
      </c>
      <c r="AN31" s="40" t="str">
        <f t="shared" si="16"/>
        <v>C1</v>
      </c>
      <c r="AO31" s="40">
        <f t="shared" si="17"/>
        <v>0</v>
      </c>
      <c r="AP31" s="41">
        <f t="shared" si="18"/>
        <v>74</v>
      </c>
      <c r="AQ31" s="41">
        <f t="shared" si="19"/>
        <v>73</v>
      </c>
      <c r="AR31" s="41">
        <f t="shared" si="20"/>
        <v>69</v>
      </c>
      <c r="AS31" s="41">
        <f t="shared" si="21"/>
        <v>60</v>
      </c>
      <c r="AT31" s="41">
        <f t="shared" si="22"/>
        <v>40</v>
      </c>
      <c r="AU31" s="236">
        <v>101</v>
      </c>
      <c r="AV31" s="236">
        <v>74</v>
      </c>
      <c r="AW31" s="236" t="s">
        <v>41</v>
      </c>
      <c r="AX31" s="236">
        <v>2</v>
      </c>
      <c r="AY31" s="236">
        <v>73</v>
      </c>
      <c r="AZ31" s="236" t="s">
        <v>41</v>
      </c>
      <c r="BA31" s="236">
        <v>41</v>
      </c>
      <c r="BB31" s="236">
        <v>40</v>
      </c>
      <c r="BC31" s="236" t="s">
        <v>42</v>
      </c>
      <c r="BD31" s="236">
        <v>86</v>
      </c>
      <c r="BE31" s="236">
        <v>60</v>
      </c>
      <c r="BF31" s="236" t="s">
        <v>41</v>
      </c>
      <c r="BG31" s="236">
        <v>87</v>
      </c>
      <c r="BH31" s="236">
        <v>69</v>
      </c>
      <c r="BI31" s="236" t="s">
        <v>41</v>
      </c>
      <c r="BJ31" s="42">
        <f>IF(COUNTIF(AD31:AI31,0)=0,IF(COUNTIFS(AD31:AI31,"*F*")=0,SUM(LARGE(AD31:AI31,{1,2,3,4,5})),IF(COUNTIFS(AD31:AI31,"*F*")=1,SUM(LARGE(AD31:AI31,{1,2,3,4,5})),IF(COUNTIFS(AD31:AI31,"*F*")=2,"C",IF(COUNTIFS(AD31:AI31,"*F*")&gt;2,"F")))),IF(COUNTIFS(AD31:AH31,"*F*")=0,SUM(AD31:AH31),IF(COUNTIFS(AD31:AH31,"*F*")=1,"C",IF(COUNTIFS(AD31:AH31,"*F*")&gt;=2,"F"))))</f>
        <v>316</v>
      </c>
      <c r="BK31" s="43">
        <f t="shared" si="23"/>
        <v>63.2</v>
      </c>
    </row>
    <row r="32" spans="1:63" x14ac:dyDescent="0.25">
      <c r="A32" s="35">
        <v>30</v>
      </c>
      <c r="B32" s="36" t="s">
        <v>12</v>
      </c>
      <c r="C32" s="236">
        <v>2329504</v>
      </c>
      <c r="D32" s="236" t="s">
        <v>193</v>
      </c>
      <c r="E32" s="236" t="s">
        <v>15</v>
      </c>
      <c r="F32" s="236">
        <v>101</v>
      </c>
      <c r="G32" s="236">
        <v>79</v>
      </c>
      <c r="H32" s="236" t="s">
        <v>36</v>
      </c>
      <c r="I32" s="236">
        <v>2</v>
      </c>
      <c r="J32" s="236">
        <v>86</v>
      </c>
      <c r="K32" s="236" t="s">
        <v>37</v>
      </c>
      <c r="L32" s="236">
        <v>41</v>
      </c>
      <c r="M32" s="236">
        <v>64</v>
      </c>
      <c r="N32" s="236" t="s">
        <v>36</v>
      </c>
      <c r="O32" s="236">
        <v>86</v>
      </c>
      <c r="P32" s="236">
        <v>78</v>
      </c>
      <c r="Q32" s="236" t="s">
        <v>37</v>
      </c>
      <c r="R32" s="236">
        <v>87</v>
      </c>
      <c r="S32" s="236">
        <v>84</v>
      </c>
      <c r="T32" s="236" t="s">
        <v>37</v>
      </c>
      <c r="U32" s="19"/>
      <c r="V32" s="19"/>
      <c r="W32" s="37"/>
      <c r="X32" s="38">
        <f t="shared" si="0"/>
        <v>101</v>
      </c>
      <c r="Y32" s="38">
        <f t="shared" si="1"/>
        <v>2</v>
      </c>
      <c r="Z32" s="38">
        <f t="shared" si="2"/>
        <v>41</v>
      </c>
      <c r="AA32" s="38">
        <f t="shared" si="3"/>
        <v>86</v>
      </c>
      <c r="AB32" s="38">
        <f t="shared" si="4"/>
        <v>87</v>
      </c>
      <c r="AC32" s="38">
        <f t="shared" si="5"/>
        <v>0</v>
      </c>
      <c r="AD32" s="39">
        <f t="shared" si="6"/>
        <v>79</v>
      </c>
      <c r="AE32" s="39">
        <f t="shared" si="7"/>
        <v>86</v>
      </c>
      <c r="AF32" s="39">
        <f t="shared" si="8"/>
        <v>64</v>
      </c>
      <c r="AG32" s="39">
        <f t="shared" si="9"/>
        <v>78</v>
      </c>
      <c r="AH32" s="39">
        <f t="shared" si="10"/>
        <v>84</v>
      </c>
      <c r="AI32" s="39">
        <f t="shared" si="11"/>
        <v>0</v>
      </c>
      <c r="AJ32" s="40" t="str">
        <f t="shared" si="12"/>
        <v>B2</v>
      </c>
      <c r="AK32" s="40" t="str">
        <f t="shared" si="13"/>
        <v>B1</v>
      </c>
      <c r="AL32" s="40" t="str">
        <f t="shared" si="14"/>
        <v>B2</v>
      </c>
      <c r="AM32" s="40" t="str">
        <f t="shared" si="15"/>
        <v>B1</v>
      </c>
      <c r="AN32" s="40" t="str">
        <f t="shared" si="16"/>
        <v>B1</v>
      </c>
      <c r="AO32" s="40">
        <f t="shared" si="17"/>
        <v>0</v>
      </c>
      <c r="AP32" s="41">
        <f t="shared" si="18"/>
        <v>86</v>
      </c>
      <c r="AQ32" s="41">
        <f t="shared" si="19"/>
        <v>84</v>
      </c>
      <c r="AR32" s="41">
        <f t="shared" si="20"/>
        <v>79</v>
      </c>
      <c r="AS32" s="41">
        <f t="shared" si="21"/>
        <v>78</v>
      </c>
      <c r="AT32" s="41">
        <f t="shared" si="22"/>
        <v>64</v>
      </c>
      <c r="AU32" s="236">
        <v>101</v>
      </c>
      <c r="AV32" s="236">
        <v>79</v>
      </c>
      <c r="AW32" s="236" t="s">
        <v>36</v>
      </c>
      <c r="AX32" s="236">
        <v>2</v>
      </c>
      <c r="AY32" s="236">
        <v>86</v>
      </c>
      <c r="AZ32" s="236" t="s">
        <v>37</v>
      </c>
      <c r="BA32" s="236">
        <v>41</v>
      </c>
      <c r="BB32" s="236">
        <v>64</v>
      </c>
      <c r="BC32" s="236" t="s">
        <v>36</v>
      </c>
      <c r="BD32" s="236">
        <v>86</v>
      </c>
      <c r="BE32" s="236">
        <v>78</v>
      </c>
      <c r="BF32" s="236" t="s">
        <v>37</v>
      </c>
      <c r="BG32" s="236">
        <v>87</v>
      </c>
      <c r="BH32" s="236">
        <v>84</v>
      </c>
      <c r="BI32" s="236" t="s">
        <v>37</v>
      </c>
      <c r="BJ32" s="42">
        <f>IF(COUNTIF(AD32:AI32,0)=0,IF(COUNTIFS(AD32:AI32,"*F*")=0,SUM(LARGE(AD32:AI32,{1,2,3,4,5})),IF(COUNTIFS(AD32:AI32,"*F*")=1,SUM(LARGE(AD32:AI32,{1,2,3,4,5})),IF(COUNTIFS(AD32:AI32,"*F*")=2,"C",IF(COUNTIFS(AD32:AI32,"*F*")&gt;2,"F")))),IF(COUNTIFS(AD32:AH32,"*F*")=0,SUM(AD32:AH32),IF(COUNTIFS(AD32:AH32,"*F*")=1,"C",IF(COUNTIFS(AD32:AH32,"*F*")&gt;=2,"F"))))</f>
        <v>391</v>
      </c>
      <c r="BK32" s="43">
        <f t="shared" si="23"/>
        <v>78.2</v>
      </c>
    </row>
    <row r="33" spans="1:63" x14ac:dyDescent="0.25">
      <c r="A33" s="35">
        <v>31</v>
      </c>
      <c r="B33" s="36" t="s">
        <v>12</v>
      </c>
      <c r="C33" s="236">
        <v>2329505</v>
      </c>
      <c r="D33" s="236" t="s">
        <v>194</v>
      </c>
      <c r="E33" s="236" t="s">
        <v>15</v>
      </c>
      <c r="F33" s="236">
        <v>101</v>
      </c>
      <c r="G33" s="236">
        <v>77</v>
      </c>
      <c r="H33" s="236" t="s">
        <v>41</v>
      </c>
      <c r="I33" s="236">
        <v>2</v>
      </c>
      <c r="J33" s="236">
        <v>89</v>
      </c>
      <c r="K33" s="236" t="s">
        <v>39</v>
      </c>
      <c r="L33" s="236">
        <v>41</v>
      </c>
      <c r="M33" s="236">
        <v>83</v>
      </c>
      <c r="N33" s="236" t="s">
        <v>39</v>
      </c>
      <c r="O33" s="236">
        <v>86</v>
      </c>
      <c r="P33" s="236">
        <v>88</v>
      </c>
      <c r="Q33" s="236" t="s">
        <v>39</v>
      </c>
      <c r="R33" s="236">
        <v>87</v>
      </c>
      <c r="S33" s="236">
        <v>79</v>
      </c>
      <c r="T33" s="236" t="s">
        <v>36</v>
      </c>
      <c r="U33" s="19"/>
      <c r="V33" s="19"/>
      <c r="W33" s="37"/>
      <c r="X33" s="38">
        <f t="shared" si="0"/>
        <v>101</v>
      </c>
      <c r="Y33" s="38">
        <f t="shared" si="1"/>
        <v>2</v>
      </c>
      <c r="Z33" s="38">
        <f t="shared" si="2"/>
        <v>41</v>
      </c>
      <c r="AA33" s="38">
        <f t="shared" si="3"/>
        <v>86</v>
      </c>
      <c r="AB33" s="38">
        <f t="shared" si="4"/>
        <v>87</v>
      </c>
      <c r="AC33" s="38">
        <f t="shared" si="5"/>
        <v>0</v>
      </c>
      <c r="AD33" s="39">
        <f t="shared" si="6"/>
        <v>77</v>
      </c>
      <c r="AE33" s="39">
        <f t="shared" si="7"/>
        <v>89</v>
      </c>
      <c r="AF33" s="39">
        <f t="shared" si="8"/>
        <v>83</v>
      </c>
      <c r="AG33" s="39">
        <f t="shared" si="9"/>
        <v>88</v>
      </c>
      <c r="AH33" s="39">
        <f t="shared" si="10"/>
        <v>79</v>
      </c>
      <c r="AI33" s="39">
        <f t="shared" si="11"/>
        <v>0</v>
      </c>
      <c r="AJ33" s="40" t="str">
        <f t="shared" si="12"/>
        <v>C1</v>
      </c>
      <c r="AK33" s="40" t="str">
        <f t="shared" si="13"/>
        <v>A2</v>
      </c>
      <c r="AL33" s="40" t="str">
        <f t="shared" si="14"/>
        <v>A2</v>
      </c>
      <c r="AM33" s="40" t="str">
        <f t="shared" si="15"/>
        <v>A2</v>
      </c>
      <c r="AN33" s="40" t="str">
        <f t="shared" si="16"/>
        <v>B2</v>
      </c>
      <c r="AO33" s="40">
        <f t="shared" si="17"/>
        <v>0</v>
      </c>
      <c r="AP33" s="41">
        <f t="shared" si="18"/>
        <v>89</v>
      </c>
      <c r="AQ33" s="41">
        <f t="shared" si="19"/>
        <v>88</v>
      </c>
      <c r="AR33" s="41">
        <f t="shared" si="20"/>
        <v>83</v>
      </c>
      <c r="AS33" s="41">
        <f t="shared" si="21"/>
        <v>79</v>
      </c>
      <c r="AT33" s="41">
        <f t="shared" si="22"/>
        <v>77</v>
      </c>
      <c r="AU33" s="236">
        <v>101</v>
      </c>
      <c r="AV33" s="236">
        <v>77</v>
      </c>
      <c r="AW33" s="236" t="s">
        <v>41</v>
      </c>
      <c r="AX33" s="236">
        <v>2</v>
      </c>
      <c r="AY33" s="236">
        <v>89</v>
      </c>
      <c r="AZ33" s="236" t="s">
        <v>39</v>
      </c>
      <c r="BA33" s="236">
        <v>41</v>
      </c>
      <c r="BB33" s="236">
        <v>83</v>
      </c>
      <c r="BC33" s="236" t="s">
        <v>39</v>
      </c>
      <c r="BD33" s="236">
        <v>86</v>
      </c>
      <c r="BE33" s="236">
        <v>88</v>
      </c>
      <c r="BF33" s="236" t="s">
        <v>39</v>
      </c>
      <c r="BG33" s="236">
        <v>87</v>
      </c>
      <c r="BH33" s="236">
        <v>79</v>
      </c>
      <c r="BI33" s="236" t="s">
        <v>36</v>
      </c>
      <c r="BJ33" s="42">
        <f>IF(COUNTIF(AD33:AI33,0)=0,IF(COUNTIFS(AD33:AI33,"*F*")=0,SUM(LARGE(AD33:AI33,{1,2,3,4,5})),IF(COUNTIFS(AD33:AI33,"*F*")=1,SUM(LARGE(AD33:AI33,{1,2,3,4,5})),IF(COUNTIFS(AD33:AI33,"*F*")=2,"C",IF(COUNTIFS(AD33:AI33,"*F*")&gt;2,"F")))),IF(COUNTIFS(AD33:AH33,"*F*")=0,SUM(AD33:AH33),IF(COUNTIFS(AD33:AH33,"*F*")=1,"C",IF(COUNTIFS(AD33:AH33,"*F*")&gt;=2,"F"))))</f>
        <v>416</v>
      </c>
      <c r="BK33" s="43">
        <f t="shared" si="23"/>
        <v>83.2</v>
      </c>
    </row>
    <row r="34" spans="1:63" x14ac:dyDescent="0.25">
      <c r="A34" s="35">
        <v>32</v>
      </c>
      <c r="B34" s="36" t="s">
        <v>12</v>
      </c>
      <c r="C34" s="236">
        <v>2329506</v>
      </c>
      <c r="D34" s="236" t="s">
        <v>195</v>
      </c>
      <c r="E34" s="236" t="s">
        <v>15</v>
      </c>
      <c r="F34" s="236">
        <v>101</v>
      </c>
      <c r="G34" s="236">
        <v>57</v>
      </c>
      <c r="H34" s="236" t="s">
        <v>42</v>
      </c>
      <c r="I34" s="236">
        <v>2</v>
      </c>
      <c r="J34" s="236">
        <v>60</v>
      </c>
      <c r="K34" s="236" t="s">
        <v>42</v>
      </c>
      <c r="L34" s="236">
        <v>41</v>
      </c>
      <c r="M34" s="236">
        <v>33</v>
      </c>
      <c r="N34" s="236" t="s">
        <v>43</v>
      </c>
      <c r="O34" s="236">
        <v>86</v>
      </c>
      <c r="P34" s="236">
        <v>41</v>
      </c>
      <c r="Q34" s="236" t="s">
        <v>42</v>
      </c>
      <c r="R34" s="236">
        <v>87</v>
      </c>
      <c r="S34" s="236">
        <v>44</v>
      </c>
      <c r="T34" s="236" t="s">
        <v>43</v>
      </c>
      <c r="U34" s="19"/>
      <c r="V34" s="19"/>
      <c r="W34" s="37"/>
      <c r="X34" s="38">
        <f t="shared" si="0"/>
        <v>101</v>
      </c>
      <c r="Y34" s="38">
        <f t="shared" si="1"/>
        <v>2</v>
      </c>
      <c r="Z34" s="38">
        <f t="shared" si="2"/>
        <v>41</v>
      </c>
      <c r="AA34" s="38">
        <f t="shared" si="3"/>
        <v>86</v>
      </c>
      <c r="AB34" s="38">
        <f t="shared" si="4"/>
        <v>87</v>
      </c>
      <c r="AC34" s="38">
        <f t="shared" si="5"/>
        <v>0</v>
      </c>
      <c r="AD34" s="39">
        <f t="shared" si="6"/>
        <v>57</v>
      </c>
      <c r="AE34" s="39">
        <f t="shared" si="7"/>
        <v>60</v>
      </c>
      <c r="AF34" s="39">
        <f t="shared" si="8"/>
        <v>33</v>
      </c>
      <c r="AG34" s="39">
        <f t="shared" si="9"/>
        <v>41</v>
      </c>
      <c r="AH34" s="39">
        <f t="shared" si="10"/>
        <v>44</v>
      </c>
      <c r="AI34" s="39">
        <f t="shared" si="11"/>
        <v>0</v>
      </c>
      <c r="AJ34" s="40" t="str">
        <f t="shared" si="12"/>
        <v>D1</v>
      </c>
      <c r="AK34" s="40" t="str">
        <f t="shared" si="13"/>
        <v>D1</v>
      </c>
      <c r="AL34" s="40" t="str">
        <f t="shared" si="14"/>
        <v>D2</v>
      </c>
      <c r="AM34" s="40" t="str">
        <f t="shared" si="15"/>
        <v>D1</v>
      </c>
      <c r="AN34" s="40" t="str">
        <f t="shared" si="16"/>
        <v>D2</v>
      </c>
      <c r="AO34" s="40">
        <f t="shared" si="17"/>
        <v>0</v>
      </c>
      <c r="AP34" s="41">
        <f t="shared" si="18"/>
        <v>60</v>
      </c>
      <c r="AQ34" s="41">
        <f t="shared" si="19"/>
        <v>57</v>
      </c>
      <c r="AR34" s="41">
        <f t="shared" si="20"/>
        <v>44</v>
      </c>
      <c r="AS34" s="41">
        <f t="shared" si="21"/>
        <v>41</v>
      </c>
      <c r="AT34" s="41">
        <f t="shared" si="22"/>
        <v>33</v>
      </c>
      <c r="AU34" s="236">
        <v>101</v>
      </c>
      <c r="AV34" s="236">
        <v>57</v>
      </c>
      <c r="AW34" s="236" t="s">
        <v>42</v>
      </c>
      <c r="AX34" s="236">
        <v>2</v>
      </c>
      <c r="AY34" s="236">
        <v>60</v>
      </c>
      <c r="AZ34" s="236" t="s">
        <v>42</v>
      </c>
      <c r="BA34" s="236">
        <v>41</v>
      </c>
      <c r="BB34" s="236">
        <v>33</v>
      </c>
      <c r="BC34" s="236" t="s">
        <v>43</v>
      </c>
      <c r="BD34" s="236">
        <v>86</v>
      </c>
      <c r="BE34" s="236">
        <v>41</v>
      </c>
      <c r="BF34" s="236" t="s">
        <v>42</v>
      </c>
      <c r="BG34" s="236">
        <v>87</v>
      </c>
      <c r="BH34" s="236">
        <v>44</v>
      </c>
      <c r="BI34" s="236" t="s">
        <v>43</v>
      </c>
      <c r="BJ34" s="42">
        <f>IF(COUNTIF(AD34:AI34,0)=0,IF(COUNTIFS(AD34:AI34,"*F*")=0,SUM(LARGE(AD34:AI34,{1,2,3,4,5})),IF(COUNTIFS(AD34:AI34,"*F*")=1,SUM(LARGE(AD34:AI34,{1,2,3,4,5})),IF(COUNTIFS(AD34:AI34,"*F*")=2,"C",IF(COUNTIFS(AD34:AI34,"*F*")&gt;2,"F")))),IF(COUNTIFS(AD34:AH34,"*F*")=0,SUM(AD34:AH34),IF(COUNTIFS(AD34:AH34,"*F*")=1,"C",IF(COUNTIFS(AD34:AH34,"*F*")&gt;=2,"F"))))</f>
        <v>235</v>
      </c>
      <c r="BK34" s="43">
        <f t="shared" si="23"/>
        <v>47</v>
      </c>
    </row>
    <row r="35" spans="1:63" x14ac:dyDescent="0.25">
      <c r="A35" s="35">
        <v>33</v>
      </c>
      <c r="B35" s="36" t="s">
        <v>12</v>
      </c>
      <c r="C35" s="236">
        <v>2329507</v>
      </c>
      <c r="D35" s="236" t="s">
        <v>196</v>
      </c>
      <c r="E35" s="236" t="s">
        <v>15</v>
      </c>
      <c r="F35" s="236">
        <v>101</v>
      </c>
      <c r="G35" s="236">
        <v>65</v>
      </c>
      <c r="H35" s="236" t="s">
        <v>40</v>
      </c>
      <c r="I35" s="236">
        <v>2</v>
      </c>
      <c r="J35" s="236">
        <v>62</v>
      </c>
      <c r="K35" s="236" t="s">
        <v>42</v>
      </c>
      <c r="L35" s="236">
        <v>41</v>
      </c>
      <c r="M35" s="236">
        <v>43</v>
      </c>
      <c r="N35" s="236" t="s">
        <v>42</v>
      </c>
      <c r="O35" s="236">
        <v>86</v>
      </c>
      <c r="P35" s="236">
        <v>56</v>
      </c>
      <c r="Q35" s="236" t="s">
        <v>41</v>
      </c>
      <c r="R35" s="236">
        <v>87</v>
      </c>
      <c r="S35" s="236">
        <v>68</v>
      </c>
      <c r="T35" s="236" t="s">
        <v>41</v>
      </c>
      <c r="U35" s="19"/>
      <c r="V35" s="19"/>
      <c r="W35" s="37"/>
      <c r="X35" s="38">
        <f t="shared" ref="X35:X56" si="24">F35</f>
        <v>101</v>
      </c>
      <c r="Y35" s="38">
        <f t="shared" ref="Y35:Y56" si="25">I35</f>
        <v>2</v>
      </c>
      <c r="Z35" s="38">
        <f t="shared" ref="Z35:Z56" si="26">L35</f>
        <v>41</v>
      </c>
      <c r="AA35" s="38">
        <f t="shared" ref="AA35:AA56" si="27">O35</f>
        <v>86</v>
      </c>
      <c r="AB35" s="38">
        <f t="shared" ref="AB35:AB56" si="28">R35</f>
        <v>87</v>
      </c>
      <c r="AC35" s="38">
        <f t="shared" ref="AC35:AC56" si="29">U35</f>
        <v>0</v>
      </c>
      <c r="AD35" s="39">
        <f t="shared" ref="AD35:AD56" si="30">G35</f>
        <v>65</v>
      </c>
      <c r="AE35" s="39">
        <f t="shared" ref="AE35:AE56" si="31">J35</f>
        <v>62</v>
      </c>
      <c r="AF35" s="39">
        <f t="shared" ref="AF35:AF56" si="32">M35</f>
        <v>43</v>
      </c>
      <c r="AG35" s="39">
        <f t="shared" ref="AG35:AG56" si="33">P35</f>
        <v>56</v>
      </c>
      <c r="AH35" s="39">
        <f t="shared" ref="AH35:AH56" si="34">S35</f>
        <v>68</v>
      </c>
      <c r="AI35" s="39">
        <f t="shared" ref="AI35:AI56" si="35">V35</f>
        <v>0</v>
      </c>
      <c r="AJ35" s="40" t="str">
        <f t="shared" ref="AJ35:AJ56" si="36">H35</f>
        <v>C2</v>
      </c>
      <c r="AK35" s="40" t="str">
        <f t="shared" ref="AK35:AK56" si="37">K35</f>
        <v>D1</v>
      </c>
      <c r="AL35" s="40" t="str">
        <f t="shared" ref="AL35:AL56" si="38">N35</f>
        <v>D1</v>
      </c>
      <c r="AM35" s="40" t="str">
        <f t="shared" ref="AM35:AM56" si="39">Q35</f>
        <v>C1</v>
      </c>
      <c r="AN35" s="40" t="str">
        <f t="shared" ref="AN35:AN56" si="40">T35</f>
        <v>C1</v>
      </c>
      <c r="AO35" s="40">
        <f t="shared" ref="AO35:AO56" si="41">W35</f>
        <v>0</v>
      </c>
      <c r="AP35" s="41">
        <f t="shared" si="18"/>
        <v>68</v>
      </c>
      <c r="AQ35" s="41">
        <f t="shared" si="19"/>
        <v>65</v>
      </c>
      <c r="AR35" s="41">
        <f t="shared" si="20"/>
        <v>62</v>
      </c>
      <c r="AS35" s="41">
        <f t="shared" si="21"/>
        <v>56</v>
      </c>
      <c r="AT35" s="41">
        <f t="shared" si="22"/>
        <v>43</v>
      </c>
      <c r="AU35" s="236">
        <v>101</v>
      </c>
      <c r="AV35" s="236">
        <v>65</v>
      </c>
      <c r="AW35" s="236" t="s">
        <v>40</v>
      </c>
      <c r="AX35" s="236">
        <v>2</v>
      </c>
      <c r="AY35" s="236">
        <v>62</v>
      </c>
      <c r="AZ35" s="236" t="s">
        <v>42</v>
      </c>
      <c r="BA35" s="236">
        <v>41</v>
      </c>
      <c r="BB35" s="236">
        <v>43</v>
      </c>
      <c r="BC35" s="236" t="s">
        <v>42</v>
      </c>
      <c r="BD35" s="236">
        <v>86</v>
      </c>
      <c r="BE35" s="236">
        <v>56</v>
      </c>
      <c r="BF35" s="236" t="s">
        <v>41</v>
      </c>
      <c r="BG35" s="236">
        <v>87</v>
      </c>
      <c r="BH35" s="236">
        <v>68</v>
      </c>
      <c r="BI35" s="236" t="s">
        <v>41</v>
      </c>
      <c r="BJ35" s="42">
        <f>IF(COUNTIF(AD35:AI35,0)=0,IF(COUNTIFS(AD35:AI35,"*F*")=0,SUM(LARGE(AD35:AI35,{1,2,3,4,5})),IF(COUNTIFS(AD35:AI35,"*F*")=1,SUM(LARGE(AD35:AI35,{1,2,3,4,5})),IF(COUNTIFS(AD35:AI35,"*F*")=2,"C",IF(COUNTIFS(AD35:AI35,"*F*")&gt;2,"F")))),IF(COUNTIFS(AD35:AH35,"*F*")=0,SUM(AD35:AH35),IF(COUNTIFS(AD35:AH35,"*F*")=1,"C",IF(COUNTIFS(AD35:AH35,"*F*")&gt;=2,"F"))))</f>
        <v>294</v>
      </c>
      <c r="BK35" s="43">
        <f t="shared" si="23"/>
        <v>58.8</v>
      </c>
    </row>
    <row r="36" spans="1:63" x14ac:dyDescent="0.25">
      <c r="A36" s="35">
        <v>34</v>
      </c>
      <c r="B36" s="36" t="s">
        <v>12</v>
      </c>
      <c r="C36" s="236">
        <v>2329508</v>
      </c>
      <c r="D36" s="236" t="s">
        <v>197</v>
      </c>
      <c r="E36" s="236" t="s">
        <v>19</v>
      </c>
      <c r="F36" s="236">
        <v>101</v>
      </c>
      <c r="G36" s="236">
        <v>93</v>
      </c>
      <c r="H36" s="236" t="s">
        <v>38</v>
      </c>
      <c r="I36" s="236">
        <v>2</v>
      </c>
      <c r="J36" s="236">
        <v>92</v>
      </c>
      <c r="K36" s="236" t="s">
        <v>38</v>
      </c>
      <c r="L36" s="236">
        <v>41</v>
      </c>
      <c r="M36" s="236">
        <v>87</v>
      </c>
      <c r="N36" s="236" t="s">
        <v>39</v>
      </c>
      <c r="O36" s="236">
        <v>86</v>
      </c>
      <c r="P36" s="236">
        <v>95</v>
      </c>
      <c r="Q36" s="236" t="s">
        <v>38</v>
      </c>
      <c r="R36" s="236">
        <v>87</v>
      </c>
      <c r="S36" s="236">
        <v>93</v>
      </c>
      <c r="T36" s="236" t="s">
        <v>39</v>
      </c>
      <c r="U36" s="19"/>
      <c r="V36" s="19"/>
      <c r="W36" s="37"/>
      <c r="X36" s="38">
        <f t="shared" si="24"/>
        <v>101</v>
      </c>
      <c r="Y36" s="38">
        <f t="shared" si="25"/>
        <v>2</v>
      </c>
      <c r="Z36" s="38">
        <f t="shared" si="26"/>
        <v>41</v>
      </c>
      <c r="AA36" s="38">
        <f t="shared" si="27"/>
        <v>86</v>
      </c>
      <c r="AB36" s="38">
        <f t="shared" si="28"/>
        <v>87</v>
      </c>
      <c r="AC36" s="38">
        <f t="shared" si="29"/>
        <v>0</v>
      </c>
      <c r="AD36" s="39">
        <f t="shared" si="30"/>
        <v>93</v>
      </c>
      <c r="AE36" s="39">
        <f t="shared" si="31"/>
        <v>92</v>
      </c>
      <c r="AF36" s="39">
        <f t="shared" si="32"/>
        <v>87</v>
      </c>
      <c r="AG36" s="39">
        <f t="shared" si="33"/>
        <v>95</v>
      </c>
      <c r="AH36" s="39">
        <f t="shared" si="34"/>
        <v>93</v>
      </c>
      <c r="AI36" s="39">
        <f t="shared" si="35"/>
        <v>0</v>
      </c>
      <c r="AJ36" s="40" t="str">
        <f t="shared" si="36"/>
        <v>A1</v>
      </c>
      <c r="AK36" s="40" t="str">
        <f t="shared" si="37"/>
        <v>A1</v>
      </c>
      <c r="AL36" s="40" t="str">
        <f t="shared" si="38"/>
        <v>A2</v>
      </c>
      <c r="AM36" s="40" t="str">
        <f t="shared" si="39"/>
        <v>A1</v>
      </c>
      <c r="AN36" s="40" t="str">
        <f t="shared" si="40"/>
        <v>A2</v>
      </c>
      <c r="AO36" s="40">
        <f t="shared" si="41"/>
        <v>0</v>
      </c>
      <c r="AP36" s="41">
        <f t="shared" si="18"/>
        <v>95</v>
      </c>
      <c r="AQ36" s="41">
        <f t="shared" si="19"/>
        <v>93</v>
      </c>
      <c r="AR36" s="41">
        <f t="shared" si="20"/>
        <v>93</v>
      </c>
      <c r="AS36" s="41">
        <f t="shared" si="21"/>
        <v>92</v>
      </c>
      <c r="AT36" s="41">
        <f t="shared" si="22"/>
        <v>87</v>
      </c>
      <c r="AU36" s="236">
        <v>101</v>
      </c>
      <c r="AV36" s="236">
        <v>93</v>
      </c>
      <c r="AW36" s="236" t="s">
        <v>38</v>
      </c>
      <c r="AX36" s="236">
        <v>2</v>
      </c>
      <c r="AY36" s="236">
        <v>92</v>
      </c>
      <c r="AZ36" s="236" t="s">
        <v>38</v>
      </c>
      <c r="BA36" s="236">
        <v>41</v>
      </c>
      <c r="BB36" s="236">
        <v>87</v>
      </c>
      <c r="BC36" s="236" t="s">
        <v>39</v>
      </c>
      <c r="BD36" s="236">
        <v>86</v>
      </c>
      <c r="BE36" s="236">
        <v>95</v>
      </c>
      <c r="BF36" s="236" t="s">
        <v>38</v>
      </c>
      <c r="BG36" s="236">
        <v>87</v>
      </c>
      <c r="BH36" s="236">
        <v>93</v>
      </c>
      <c r="BI36" s="236" t="s">
        <v>39</v>
      </c>
      <c r="BJ36" s="42">
        <f>IF(COUNTIF(AD36:AI36,0)=0,IF(COUNTIFS(AD36:AI36,"*F*")=0,SUM(LARGE(AD36:AI36,{1,2,3,4,5})),IF(COUNTIFS(AD36:AI36,"*F*")=1,SUM(LARGE(AD36:AI36,{1,2,3,4,5})),IF(COUNTIFS(AD36:AI36,"*F*")=2,"C",IF(COUNTIFS(AD36:AI36,"*F*")&gt;2,"F")))),IF(COUNTIFS(AD36:AH36,"*F*")=0,SUM(AD36:AH36),IF(COUNTIFS(AD36:AH36,"*F*")=1,"C",IF(COUNTIFS(AD36:AH36,"*F*")&gt;=2,"F"))))</f>
        <v>460</v>
      </c>
      <c r="BK36" s="43">
        <f t="shared" si="23"/>
        <v>92</v>
      </c>
    </row>
    <row r="37" spans="1:63" x14ac:dyDescent="0.25">
      <c r="A37" s="35">
        <v>35</v>
      </c>
      <c r="B37" s="36" t="s">
        <v>12</v>
      </c>
      <c r="C37" s="236">
        <v>2329509</v>
      </c>
      <c r="D37" s="236" t="s">
        <v>170</v>
      </c>
      <c r="E37" s="236" t="s">
        <v>19</v>
      </c>
      <c r="F37" s="236">
        <v>101</v>
      </c>
      <c r="G37" s="236">
        <v>87</v>
      </c>
      <c r="H37" s="236" t="s">
        <v>37</v>
      </c>
      <c r="I37" s="236">
        <v>2</v>
      </c>
      <c r="J37" s="236">
        <v>86</v>
      </c>
      <c r="K37" s="236" t="s">
        <v>37</v>
      </c>
      <c r="L37" s="236">
        <v>41</v>
      </c>
      <c r="M37" s="236">
        <v>91</v>
      </c>
      <c r="N37" s="236" t="s">
        <v>39</v>
      </c>
      <c r="O37" s="236">
        <v>86</v>
      </c>
      <c r="P37" s="236">
        <v>94</v>
      </c>
      <c r="Q37" s="236" t="s">
        <v>38</v>
      </c>
      <c r="R37" s="236">
        <v>87</v>
      </c>
      <c r="S37" s="236">
        <v>89</v>
      </c>
      <c r="T37" s="236" t="s">
        <v>37</v>
      </c>
      <c r="U37" s="19"/>
      <c r="V37" s="19"/>
      <c r="W37" s="37"/>
      <c r="X37" s="38">
        <f t="shared" si="24"/>
        <v>101</v>
      </c>
      <c r="Y37" s="38">
        <f t="shared" si="25"/>
        <v>2</v>
      </c>
      <c r="Z37" s="38">
        <f t="shared" si="26"/>
        <v>41</v>
      </c>
      <c r="AA37" s="38">
        <f t="shared" si="27"/>
        <v>86</v>
      </c>
      <c r="AB37" s="38">
        <f t="shared" si="28"/>
        <v>87</v>
      </c>
      <c r="AC37" s="38">
        <f t="shared" si="29"/>
        <v>0</v>
      </c>
      <c r="AD37" s="39">
        <f t="shared" si="30"/>
        <v>87</v>
      </c>
      <c r="AE37" s="39">
        <f t="shared" si="31"/>
        <v>86</v>
      </c>
      <c r="AF37" s="39">
        <f t="shared" si="32"/>
        <v>91</v>
      </c>
      <c r="AG37" s="39">
        <f t="shared" si="33"/>
        <v>94</v>
      </c>
      <c r="AH37" s="39">
        <f t="shared" si="34"/>
        <v>89</v>
      </c>
      <c r="AI37" s="39">
        <f t="shared" si="35"/>
        <v>0</v>
      </c>
      <c r="AJ37" s="40" t="str">
        <f t="shared" si="36"/>
        <v>B1</v>
      </c>
      <c r="AK37" s="40" t="str">
        <f t="shared" si="37"/>
        <v>B1</v>
      </c>
      <c r="AL37" s="40" t="str">
        <f t="shared" si="38"/>
        <v>A2</v>
      </c>
      <c r="AM37" s="40" t="str">
        <f t="shared" si="39"/>
        <v>A1</v>
      </c>
      <c r="AN37" s="40" t="str">
        <f t="shared" si="40"/>
        <v>B1</v>
      </c>
      <c r="AO37" s="40">
        <f t="shared" si="41"/>
        <v>0</v>
      </c>
      <c r="AP37" s="41">
        <f t="shared" si="18"/>
        <v>94</v>
      </c>
      <c r="AQ37" s="41">
        <f t="shared" si="19"/>
        <v>91</v>
      </c>
      <c r="AR37" s="41">
        <f t="shared" si="20"/>
        <v>89</v>
      </c>
      <c r="AS37" s="41">
        <f t="shared" si="21"/>
        <v>87</v>
      </c>
      <c r="AT37" s="41">
        <f t="shared" si="22"/>
        <v>86</v>
      </c>
      <c r="AU37" s="236">
        <v>101</v>
      </c>
      <c r="AV37" s="236">
        <v>87</v>
      </c>
      <c r="AW37" s="236" t="s">
        <v>37</v>
      </c>
      <c r="AX37" s="236">
        <v>2</v>
      </c>
      <c r="AY37" s="236">
        <v>86</v>
      </c>
      <c r="AZ37" s="236" t="s">
        <v>37</v>
      </c>
      <c r="BA37" s="236">
        <v>41</v>
      </c>
      <c r="BB37" s="236">
        <v>91</v>
      </c>
      <c r="BC37" s="236" t="s">
        <v>39</v>
      </c>
      <c r="BD37" s="236">
        <v>86</v>
      </c>
      <c r="BE37" s="236">
        <v>94</v>
      </c>
      <c r="BF37" s="236" t="s">
        <v>38</v>
      </c>
      <c r="BG37" s="236">
        <v>87</v>
      </c>
      <c r="BH37" s="236">
        <v>89</v>
      </c>
      <c r="BI37" s="236" t="s">
        <v>37</v>
      </c>
      <c r="BJ37" s="42">
        <f>IF(COUNTIF(AD37:AI37,0)=0,IF(COUNTIFS(AD37:AI37,"*F*")=0,SUM(LARGE(AD37:AI37,{1,2,3,4,5})),IF(COUNTIFS(AD37:AI37,"*F*")=1,SUM(LARGE(AD37:AI37,{1,2,3,4,5})),IF(COUNTIFS(AD37:AI37,"*F*")=2,"C",IF(COUNTIFS(AD37:AI37,"*F*")&gt;2,"F")))),IF(COUNTIFS(AD37:AH37,"*F*")=0,SUM(AD37:AH37),IF(COUNTIFS(AD37:AH37,"*F*")=1,"C",IF(COUNTIFS(AD37:AH37,"*F*")&gt;=2,"F"))))</f>
        <v>447</v>
      </c>
      <c r="BK37" s="43">
        <f t="shared" si="23"/>
        <v>89.4</v>
      </c>
    </row>
    <row r="38" spans="1:63" x14ac:dyDescent="0.25">
      <c r="A38" s="35">
        <v>36</v>
      </c>
      <c r="B38" s="36" t="s">
        <v>12</v>
      </c>
      <c r="C38" s="236">
        <v>2329510</v>
      </c>
      <c r="D38" s="236" t="s">
        <v>198</v>
      </c>
      <c r="E38" s="236" t="s">
        <v>15</v>
      </c>
      <c r="F38" s="236">
        <v>101</v>
      </c>
      <c r="G38" s="236">
        <v>71</v>
      </c>
      <c r="H38" s="236" t="s">
        <v>40</v>
      </c>
      <c r="I38" s="236">
        <v>2</v>
      </c>
      <c r="J38" s="236">
        <v>86</v>
      </c>
      <c r="K38" s="236" t="s">
        <v>37</v>
      </c>
      <c r="L38" s="236">
        <v>41</v>
      </c>
      <c r="M38" s="236">
        <v>74</v>
      </c>
      <c r="N38" s="236" t="s">
        <v>37</v>
      </c>
      <c r="O38" s="236">
        <v>86</v>
      </c>
      <c r="P38" s="236">
        <v>84</v>
      </c>
      <c r="Q38" s="236" t="s">
        <v>39</v>
      </c>
      <c r="R38" s="236">
        <v>87</v>
      </c>
      <c r="S38" s="236">
        <v>88</v>
      </c>
      <c r="T38" s="236" t="s">
        <v>37</v>
      </c>
      <c r="U38" s="19"/>
      <c r="V38" s="19"/>
      <c r="W38" s="37"/>
      <c r="X38" s="38">
        <f t="shared" si="24"/>
        <v>101</v>
      </c>
      <c r="Y38" s="38">
        <f t="shared" si="25"/>
        <v>2</v>
      </c>
      <c r="Z38" s="38">
        <f t="shared" si="26"/>
        <v>41</v>
      </c>
      <c r="AA38" s="38">
        <f t="shared" si="27"/>
        <v>86</v>
      </c>
      <c r="AB38" s="38">
        <f t="shared" si="28"/>
        <v>87</v>
      </c>
      <c r="AC38" s="38">
        <f t="shared" si="29"/>
        <v>0</v>
      </c>
      <c r="AD38" s="39">
        <f t="shared" si="30"/>
        <v>71</v>
      </c>
      <c r="AE38" s="39">
        <f t="shared" si="31"/>
        <v>86</v>
      </c>
      <c r="AF38" s="39">
        <f t="shared" si="32"/>
        <v>74</v>
      </c>
      <c r="AG38" s="39">
        <f t="shared" si="33"/>
        <v>84</v>
      </c>
      <c r="AH38" s="39">
        <f t="shared" si="34"/>
        <v>88</v>
      </c>
      <c r="AI38" s="39">
        <f t="shared" si="35"/>
        <v>0</v>
      </c>
      <c r="AJ38" s="40" t="str">
        <f t="shared" si="36"/>
        <v>C2</v>
      </c>
      <c r="AK38" s="40" t="str">
        <f t="shared" si="37"/>
        <v>B1</v>
      </c>
      <c r="AL38" s="40" t="str">
        <f t="shared" si="38"/>
        <v>B1</v>
      </c>
      <c r="AM38" s="40" t="str">
        <f t="shared" si="39"/>
        <v>A2</v>
      </c>
      <c r="AN38" s="40" t="str">
        <f t="shared" si="40"/>
        <v>B1</v>
      </c>
      <c r="AO38" s="40">
        <f t="shared" si="41"/>
        <v>0</v>
      </c>
      <c r="AP38" s="41">
        <f t="shared" si="18"/>
        <v>88</v>
      </c>
      <c r="AQ38" s="41">
        <f t="shared" si="19"/>
        <v>86</v>
      </c>
      <c r="AR38" s="41">
        <f t="shared" si="20"/>
        <v>84</v>
      </c>
      <c r="AS38" s="41">
        <f t="shared" si="21"/>
        <v>74</v>
      </c>
      <c r="AT38" s="41">
        <f t="shared" si="22"/>
        <v>71</v>
      </c>
      <c r="AU38" s="236">
        <v>101</v>
      </c>
      <c r="AV38" s="236">
        <v>71</v>
      </c>
      <c r="AW38" s="236" t="s">
        <v>40</v>
      </c>
      <c r="AX38" s="236">
        <v>2</v>
      </c>
      <c r="AY38" s="236">
        <v>86</v>
      </c>
      <c r="AZ38" s="236" t="s">
        <v>37</v>
      </c>
      <c r="BA38" s="236">
        <v>41</v>
      </c>
      <c r="BB38" s="236">
        <v>74</v>
      </c>
      <c r="BC38" s="236" t="s">
        <v>37</v>
      </c>
      <c r="BD38" s="236">
        <v>86</v>
      </c>
      <c r="BE38" s="236">
        <v>84</v>
      </c>
      <c r="BF38" s="236" t="s">
        <v>39</v>
      </c>
      <c r="BG38" s="236">
        <v>87</v>
      </c>
      <c r="BH38" s="236">
        <v>88</v>
      </c>
      <c r="BI38" s="236" t="s">
        <v>37</v>
      </c>
      <c r="BJ38" s="42">
        <f>IF(COUNTIF(AD38:AI38,0)=0,IF(COUNTIFS(AD38:AI38,"*F*")=0,SUM(LARGE(AD38:AI38,{1,2,3,4,5})),IF(COUNTIFS(AD38:AI38,"*F*")=1,SUM(LARGE(AD38:AI38,{1,2,3,4,5})),IF(COUNTIFS(AD38:AI38,"*F*")=2,"C",IF(COUNTIFS(AD38:AI38,"*F*")&gt;2,"F")))),IF(COUNTIFS(AD38:AH38,"*F*")=0,SUM(AD38:AH38),IF(COUNTIFS(AD38:AH38,"*F*")=1,"C",IF(COUNTIFS(AD38:AH38,"*F*")&gt;=2,"F"))))</f>
        <v>403</v>
      </c>
      <c r="BK38" s="43">
        <f t="shared" si="23"/>
        <v>80.599999999999994</v>
      </c>
    </row>
    <row r="39" spans="1:63" x14ac:dyDescent="0.25">
      <c r="A39" s="35">
        <v>37</v>
      </c>
      <c r="B39" s="36" t="s">
        <v>12</v>
      </c>
      <c r="C39" s="236">
        <v>2329511</v>
      </c>
      <c r="D39" s="236" t="s">
        <v>199</v>
      </c>
      <c r="E39" s="236" t="s">
        <v>15</v>
      </c>
      <c r="F39" s="236">
        <v>101</v>
      </c>
      <c r="G39" s="236">
        <v>65</v>
      </c>
      <c r="H39" s="236" t="s">
        <v>40</v>
      </c>
      <c r="I39" s="236">
        <v>2</v>
      </c>
      <c r="J39" s="236">
        <v>78</v>
      </c>
      <c r="K39" s="236" t="s">
        <v>36</v>
      </c>
      <c r="L39" s="236">
        <v>41</v>
      </c>
      <c r="M39" s="236">
        <v>73</v>
      </c>
      <c r="N39" s="236" t="s">
        <v>37</v>
      </c>
      <c r="O39" s="236">
        <v>86</v>
      </c>
      <c r="P39" s="236">
        <v>67</v>
      </c>
      <c r="Q39" s="236" t="s">
        <v>36</v>
      </c>
      <c r="R39" s="236">
        <v>87</v>
      </c>
      <c r="S39" s="236">
        <v>77</v>
      </c>
      <c r="T39" s="236" t="s">
        <v>36</v>
      </c>
      <c r="U39" s="19"/>
      <c r="V39" s="19"/>
      <c r="W39" s="37"/>
      <c r="X39" s="38">
        <f t="shared" si="24"/>
        <v>101</v>
      </c>
      <c r="Y39" s="38">
        <f t="shared" si="25"/>
        <v>2</v>
      </c>
      <c r="Z39" s="38">
        <f t="shared" si="26"/>
        <v>41</v>
      </c>
      <c r="AA39" s="38">
        <f t="shared" si="27"/>
        <v>86</v>
      </c>
      <c r="AB39" s="38">
        <f t="shared" si="28"/>
        <v>87</v>
      </c>
      <c r="AC39" s="38">
        <f t="shared" si="29"/>
        <v>0</v>
      </c>
      <c r="AD39" s="39">
        <f t="shared" si="30"/>
        <v>65</v>
      </c>
      <c r="AE39" s="39">
        <f t="shared" si="31"/>
        <v>78</v>
      </c>
      <c r="AF39" s="39">
        <f t="shared" si="32"/>
        <v>73</v>
      </c>
      <c r="AG39" s="39">
        <f t="shared" si="33"/>
        <v>67</v>
      </c>
      <c r="AH39" s="39">
        <f t="shared" si="34"/>
        <v>77</v>
      </c>
      <c r="AI39" s="39">
        <f t="shared" si="35"/>
        <v>0</v>
      </c>
      <c r="AJ39" s="40" t="str">
        <f t="shared" si="36"/>
        <v>C2</v>
      </c>
      <c r="AK39" s="40" t="str">
        <f t="shared" si="37"/>
        <v>B2</v>
      </c>
      <c r="AL39" s="40" t="str">
        <f t="shared" si="38"/>
        <v>B1</v>
      </c>
      <c r="AM39" s="40" t="str">
        <f t="shared" si="39"/>
        <v>B2</v>
      </c>
      <c r="AN39" s="40" t="str">
        <f t="shared" si="40"/>
        <v>B2</v>
      </c>
      <c r="AO39" s="40">
        <f t="shared" si="41"/>
        <v>0</v>
      </c>
      <c r="AP39" s="41">
        <f t="shared" si="18"/>
        <v>78</v>
      </c>
      <c r="AQ39" s="41">
        <f t="shared" si="19"/>
        <v>77</v>
      </c>
      <c r="AR39" s="41">
        <f t="shared" si="20"/>
        <v>73</v>
      </c>
      <c r="AS39" s="41">
        <f t="shared" si="21"/>
        <v>67</v>
      </c>
      <c r="AT39" s="41">
        <f t="shared" si="22"/>
        <v>65</v>
      </c>
      <c r="AU39" s="236">
        <v>101</v>
      </c>
      <c r="AV39" s="236">
        <v>65</v>
      </c>
      <c r="AW39" s="236" t="s">
        <v>40</v>
      </c>
      <c r="AX39" s="236">
        <v>2</v>
      </c>
      <c r="AY39" s="236">
        <v>78</v>
      </c>
      <c r="AZ39" s="236" t="s">
        <v>36</v>
      </c>
      <c r="BA39" s="236">
        <v>41</v>
      </c>
      <c r="BB39" s="236">
        <v>73</v>
      </c>
      <c r="BC39" s="236" t="s">
        <v>37</v>
      </c>
      <c r="BD39" s="236">
        <v>86</v>
      </c>
      <c r="BE39" s="236">
        <v>67</v>
      </c>
      <c r="BF39" s="236" t="s">
        <v>36</v>
      </c>
      <c r="BG39" s="236">
        <v>87</v>
      </c>
      <c r="BH39" s="236">
        <v>77</v>
      </c>
      <c r="BI39" s="236" t="s">
        <v>36</v>
      </c>
      <c r="BJ39" s="42">
        <f>IF(COUNTIF(AD39:AI39,0)=0,IF(COUNTIFS(AD39:AI39,"*F*")=0,SUM(LARGE(AD39:AI39,{1,2,3,4,5})),IF(COUNTIFS(AD39:AI39,"*F*")=1,SUM(LARGE(AD39:AI39,{1,2,3,4,5})),IF(COUNTIFS(AD39:AI39,"*F*")=2,"C",IF(COUNTIFS(AD39:AI39,"*F*")&gt;2,"F")))),IF(COUNTIFS(AD39:AH39,"*F*")=0,SUM(AD39:AH39),IF(COUNTIFS(AD39:AH39,"*F*")=1,"C",IF(COUNTIFS(AD39:AH39,"*F*")&gt;=2,"F"))))</f>
        <v>360</v>
      </c>
      <c r="BK39" s="43">
        <f t="shared" si="23"/>
        <v>72</v>
      </c>
    </row>
    <row r="40" spans="1:63" ht="15" customHeight="1" x14ac:dyDescent="0.25">
      <c r="A40" s="35">
        <v>38</v>
      </c>
      <c r="B40" s="36" t="s">
        <v>12</v>
      </c>
      <c r="C40" s="236">
        <v>2329512</v>
      </c>
      <c r="D40" s="236" t="s">
        <v>200</v>
      </c>
      <c r="E40" s="236" t="s">
        <v>19</v>
      </c>
      <c r="F40" s="236">
        <v>101</v>
      </c>
      <c r="G40" s="236">
        <v>85</v>
      </c>
      <c r="H40" s="236" t="s">
        <v>37</v>
      </c>
      <c r="I40" s="236">
        <v>2</v>
      </c>
      <c r="J40" s="236">
        <v>83</v>
      </c>
      <c r="K40" s="236" t="s">
        <v>37</v>
      </c>
      <c r="L40" s="236">
        <v>41</v>
      </c>
      <c r="M40" s="236">
        <v>62</v>
      </c>
      <c r="N40" s="236" t="s">
        <v>36</v>
      </c>
      <c r="O40" s="236">
        <v>86</v>
      </c>
      <c r="P40" s="236">
        <v>79</v>
      </c>
      <c r="Q40" s="236" t="s">
        <v>37</v>
      </c>
      <c r="R40" s="236">
        <v>87</v>
      </c>
      <c r="S40" s="236">
        <v>65</v>
      </c>
      <c r="T40" s="236" t="s">
        <v>41</v>
      </c>
      <c r="U40" s="19"/>
      <c r="V40" s="19"/>
      <c r="W40" s="37"/>
      <c r="X40" s="38">
        <f t="shared" si="24"/>
        <v>101</v>
      </c>
      <c r="Y40" s="38">
        <f t="shared" si="25"/>
        <v>2</v>
      </c>
      <c r="Z40" s="38">
        <f t="shared" si="26"/>
        <v>41</v>
      </c>
      <c r="AA40" s="38">
        <f t="shared" si="27"/>
        <v>86</v>
      </c>
      <c r="AB40" s="38">
        <f t="shared" si="28"/>
        <v>87</v>
      </c>
      <c r="AC40" s="38">
        <f t="shared" si="29"/>
        <v>0</v>
      </c>
      <c r="AD40" s="39">
        <f t="shared" si="30"/>
        <v>85</v>
      </c>
      <c r="AE40" s="39">
        <f t="shared" si="31"/>
        <v>83</v>
      </c>
      <c r="AF40" s="39">
        <f t="shared" si="32"/>
        <v>62</v>
      </c>
      <c r="AG40" s="39">
        <f t="shared" si="33"/>
        <v>79</v>
      </c>
      <c r="AH40" s="39">
        <f t="shared" si="34"/>
        <v>65</v>
      </c>
      <c r="AI40" s="39">
        <f t="shared" si="35"/>
        <v>0</v>
      </c>
      <c r="AJ40" s="40" t="str">
        <f t="shared" si="36"/>
        <v>B1</v>
      </c>
      <c r="AK40" s="40" t="str">
        <f t="shared" si="37"/>
        <v>B1</v>
      </c>
      <c r="AL40" s="40" t="str">
        <f t="shared" si="38"/>
        <v>B2</v>
      </c>
      <c r="AM40" s="40" t="str">
        <f t="shared" si="39"/>
        <v>B1</v>
      </c>
      <c r="AN40" s="40" t="str">
        <f t="shared" si="40"/>
        <v>C1</v>
      </c>
      <c r="AO40" s="40">
        <f t="shared" si="41"/>
        <v>0</v>
      </c>
      <c r="AP40" s="41">
        <f t="shared" si="18"/>
        <v>85</v>
      </c>
      <c r="AQ40" s="41">
        <f t="shared" si="19"/>
        <v>83</v>
      </c>
      <c r="AR40" s="41">
        <f t="shared" si="20"/>
        <v>79</v>
      </c>
      <c r="AS40" s="41">
        <f t="shared" si="21"/>
        <v>65</v>
      </c>
      <c r="AT40" s="41">
        <f t="shared" si="22"/>
        <v>62</v>
      </c>
      <c r="AU40" s="236">
        <v>101</v>
      </c>
      <c r="AV40" s="236">
        <v>85</v>
      </c>
      <c r="AW40" s="236" t="s">
        <v>37</v>
      </c>
      <c r="AX40" s="236">
        <v>2</v>
      </c>
      <c r="AY40" s="236">
        <v>83</v>
      </c>
      <c r="AZ40" s="236" t="s">
        <v>37</v>
      </c>
      <c r="BA40" s="236">
        <v>41</v>
      </c>
      <c r="BB40" s="236">
        <v>62</v>
      </c>
      <c r="BC40" s="236" t="s">
        <v>36</v>
      </c>
      <c r="BD40" s="236">
        <v>86</v>
      </c>
      <c r="BE40" s="236">
        <v>79</v>
      </c>
      <c r="BF40" s="236" t="s">
        <v>37</v>
      </c>
      <c r="BG40" s="236">
        <v>87</v>
      </c>
      <c r="BH40" s="236">
        <v>65</v>
      </c>
      <c r="BI40" s="236" t="s">
        <v>41</v>
      </c>
      <c r="BJ40" s="42">
        <f>IF(COUNTIF(AD40:AI40,0)=0,IF(COUNTIFS(AD40:AI40,"*F*")=0,SUM(LARGE(AD40:AI40,{1,2,3,4,5})),IF(COUNTIFS(AD40:AI40,"*F*")=1,SUM(LARGE(AD40:AI40,{1,2,3,4,5})),IF(COUNTIFS(AD40:AI40,"*F*")=2,"C",IF(COUNTIFS(AD40:AI40,"*F*")&gt;2,"F")))),IF(COUNTIFS(AD40:AH40,"*F*")=0,SUM(AD40:AH40),IF(COUNTIFS(AD40:AH40,"*F*")=1,"C",IF(COUNTIFS(AD40:AH40,"*F*")&gt;=2,"F"))))</f>
        <v>374</v>
      </c>
      <c r="BK40" s="43">
        <f t="shared" si="23"/>
        <v>74.8</v>
      </c>
    </row>
    <row r="41" spans="1:63" x14ac:dyDescent="0.25">
      <c r="A41" s="35">
        <v>39</v>
      </c>
      <c r="B41" s="36" t="s">
        <v>12</v>
      </c>
      <c r="C41" s="236">
        <v>2329513</v>
      </c>
      <c r="D41" s="236" t="s">
        <v>201</v>
      </c>
      <c r="E41" s="236" t="s">
        <v>19</v>
      </c>
      <c r="F41" s="236">
        <v>101</v>
      </c>
      <c r="G41" s="236">
        <v>90</v>
      </c>
      <c r="H41" s="236" t="s">
        <v>39</v>
      </c>
      <c r="I41" s="236">
        <v>2</v>
      </c>
      <c r="J41" s="236">
        <v>95</v>
      </c>
      <c r="K41" s="236" t="s">
        <v>38</v>
      </c>
      <c r="L41" s="236">
        <v>41</v>
      </c>
      <c r="M41" s="236">
        <v>81</v>
      </c>
      <c r="N41" s="236" t="s">
        <v>37</v>
      </c>
      <c r="O41" s="236">
        <v>86</v>
      </c>
      <c r="P41" s="236">
        <v>93</v>
      </c>
      <c r="Q41" s="236" t="s">
        <v>38</v>
      </c>
      <c r="R41" s="236">
        <v>87</v>
      </c>
      <c r="S41" s="236">
        <v>94</v>
      </c>
      <c r="T41" s="236" t="s">
        <v>39</v>
      </c>
      <c r="U41" s="19"/>
      <c r="V41" s="19"/>
      <c r="W41" s="37"/>
      <c r="X41" s="38">
        <f t="shared" si="24"/>
        <v>101</v>
      </c>
      <c r="Y41" s="38">
        <f t="shared" si="25"/>
        <v>2</v>
      </c>
      <c r="Z41" s="38">
        <f t="shared" si="26"/>
        <v>41</v>
      </c>
      <c r="AA41" s="38">
        <f t="shared" si="27"/>
        <v>86</v>
      </c>
      <c r="AB41" s="38">
        <f t="shared" si="28"/>
        <v>87</v>
      </c>
      <c r="AC41" s="38">
        <f t="shared" si="29"/>
        <v>0</v>
      </c>
      <c r="AD41" s="39">
        <f t="shared" si="30"/>
        <v>90</v>
      </c>
      <c r="AE41" s="39">
        <f t="shared" si="31"/>
        <v>95</v>
      </c>
      <c r="AF41" s="39">
        <f t="shared" si="32"/>
        <v>81</v>
      </c>
      <c r="AG41" s="39">
        <f t="shared" si="33"/>
        <v>93</v>
      </c>
      <c r="AH41" s="39">
        <f t="shared" si="34"/>
        <v>94</v>
      </c>
      <c r="AI41" s="39">
        <f t="shared" si="35"/>
        <v>0</v>
      </c>
      <c r="AJ41" s="40" t="str">
        <f t="shared" si="36"/>
        <v>A2</v>
      </c>
      <c r="AK41" s="40" t="str">
        <f t="shared" si="37"/>
        <v>A1</v>
      </c>
      <c r="AL41" s="40" t="str">
        <f t="shared" si="38"/>
        <v>B1</v>
      </c>
      <c r="AM41" s="40" t="str">
        <f t="shared" si="39"/>
        <v>A1</v>
      </c>
      <c r="AN41" s="40" t="str">
        <f t="shared" si="40"/>
        <v>A2</v>
      </c>
      <c r="AO41" s="40">
        <f t="shared" si="41"/>
        <v>0</v>
      </c>
      <c r="AP41" s="41">
        <f t="shared" si="18"/>
        <v>95</v>
      </c>
      <c r="AQ41" s="41">
        <f t="shared" si="19"/>
        <v>94</v>
      </c>
      <c r="AR41" s="41">
        <f t="shared" si="20"/>
        <v>93</v>
      </c>
      <c r="AS41" s="41">
        <f t="shared" si="21"/>
        <v>90</v>
      </c>
      <c r="AT41" s="41">
        <f t="shared" si="22"/>
        <v>81</v>
      </c>
      <c r="AU41" s="236">
        <v>101</v>
      </c>
      <c r="AV41" s="236">
        <v>90</v>
      </c>
      <c r="AW41" s="236" t="s">
        <v>39</v>
      </c>
      <c r="AX41" s="236">
        <v>2</v>
      </c>
      <c r="AY41" s="236">
        <v>95</v>
      </c>
      <c r="AZ41" s="236" t="s">
        <v>38</v>
      </c>
      <c r="BA41" s="236">
        <v>41</v>
      </c>
      <c r="BB41" s="236">
        <v>81</v>
      </c>
      <c r="BC41" s="236" t="s">
        <v>37</v>
      </c>
      <c r="BD41" s="236">
        <v>86</v>
      </c>
      <c r="BE41" s="236">
        <v>93</v>
      </c>
      <c r="BF41" s="236" t="s">
        <v>38</v>
      </c>
      <c r="BG41" s="236">
        <v>87</v>
      </c>
      <c r="BH41" s="236">
        <v>94</v>
      </c>
      <c r="BI41" s="236" t="s">
        <v>39</v>
      </c>
      <c r="BJ41" s="42">
        <f>IF(COUNTIF(AD41:AI41,0)=0,IF(COUNTIFS(AD41:AI41,"*F*")=0,SUM(LARGE(AD41:AI41,{1,2,3,4,5})),IF(COUNTIFS(AD41:AI41,"*F*")=1,SUM(LARGE(AD41:AI41,{1,2,3,4,5})),IF(COUNTIFS(AD41:AI41,"*F*")=2,"C",IF(COUNTIFS(AD41:AI41,"*F*")&gt;2,"F")))),IF(COUNTIFS(AD41:AH41,"*F*")=0,SUM(AD41:AH41),IF(COUNTIFS(AD41:AH41,"*F*")=1,"C",IF(COUNTIFS(AD41:AH41,"*F*")&gt;=2,"F"))))</f>
        <v>453</v>
      </c>
      <c r="BK41" s="43">
        <f t="shared" si="23"/>
        <v>90.6</v>
      </c>
    </row>
    <row r="42" spans="1:63" x14ac:dyDescent="0.25">
      <c r="A42" s="35">
        <v>40</v>
      </c>
      <c r="B42" s="36" t="s">
        <v>12</v>
      </c>
      <c r="C42" s="236">
        <v>2329514</v>
      </c>
      <c r="D42" s="236" t="s">
        <v>202</v>
      </c>
      <c r="E42" s="236" t="s">
        <v>19</v>
      </c>
      <c r="F42" s="236">
        <v>101</v>
      </c>
      <c r="G42" s="236">
        <v>54</v>
      </c>
      <c r="H42" s="236" t="s">
        <v>43</v>
      </c>
      <c r="I42" s="236">
        <v>2</v>
      </c>
      <c r="J42" s="236">
        <v>72</v>
      </c>
      <c r="K42" s="236" t="s">
        <v>41</v>
      </c>
      <c r="L42" s="236">
        <v>41</v>
      </c>
      <c r="M42" s="236">
        <v>43</v>
      </c>
      <c r="N42" s="236" t="s">
        <v>42</v>
      </c>
      <c r="O42" s="236">
        <v>86</v>
      </c>
      <c r="P42" s="236">
        <v>41</v>
      </c>
      <c r="Q42" s="236" t="s">
        <v>42</v>
      </c>
      <c r="R42" s="236">
        <v>87</v>
      </c>
      <c r="S42" s="236">
        <v>50</v>
      </c>
      <c r="T42" s="236" t="s">
        <v>42</v>
      </c>
      <c r="U42" s="19"/>
      <c r="V42" s="19"/>
      <c r="W42" s="37"/>
      <c r="X42" s="38">
        <f t="shared" si="24"/>
        <v>101</v>
      </c>
      <c r="Y42" s="38">
        <f t="shared" si="25"/>
        <v>2</v>
      </c>
      <c r="Z42" s="38">
        <f t="shared" si="26"/>
        <v>41</v>
      </c>
      <c r="AA42" s="38">
        <f t="shared" si="27"/>
        <v>86</v>
      </c>
      <c r="AB42" s="38">
        <f t="shared" si="28"/>
        <v>87</v>
      </c>
      <c r="AC42" s="38">
        <f t="shared" si="29"/>
        <v>0</v>
      </c>
      <c r="AD42" s="39">
        <f t="shared" si="30"/>
        <v>54</v>
      </c>
      <c r="AE42" s="39">
        <f t="shared" si="31"/>
        <v>72</v>
      </c>
      <c r="AF42" s="39">
        <f t="shared" si="32"/>
        <v>43</v>
      </c>
      <c r="AG42" s="39">
        <f t="shared" si="33"/>
        <v>41</v>
      </c>
      <c r="AH42" s="39">
        <f t="shared" si="34"/>
        <v>50</v>
      </c>
      <c r="AI42" s="39">
        <f t="shared" si="35"/>
        <v>0</v>
      </c>
      <c r="AJ42" s="40" t="str">
        <f t="shared" si="36"/>
        <v>D2</v>
      </c>
      <c r="AK42" s="40" t="str">
        <f t="shared" si="37"/>
        <v>C1</v>
      </c>
      <c r="AL42" s="40" t="str">
        <f t="shared" si="38"/>
        <v>D1</v>
      </c>
      <c r="AM42" s="40" t="str">
        <f t="shared" si="39"/>
        <v>D1</v>
      </c>
      <c r="AN42" s="40" t="str">
        <f t="shared" si="40"/>
        <v>D1</v>
      </c>
      <c r="AO42" s="40">
        <f t="shared" si="41"/>
        <v>0</v>
      </c>
      <c r="AP42" s="41">
        <f t="shared" si="18"/>
        <v>72</v>
      </c>
      <c r="AQ42" s="41">
        <f t="shared" si="19"/>
        <v>54</v>
      </c>
      <c r="AR42" s="41">
        <f t="shared" si="20"/>
        <v>50</v>
      </c>
      <c r="AS42" s="41">
        <f t="shared" si="21"/>
        <v>43</v>
      </c>
      <c r="AT42" s="41">
        <f t="shared" si="22"/>
        <v>41</v>
      </c>
      <c r="AU42" s="236">
        <v>101</v>
      </c>
      <c r="AV42" s="236">
        <v>54</v>
      </c>
      <c r="AW42" s="236" t="s">
        <v>43</v>
      </c>
      <c r="AX42" s="236">
        <v>2</v>
      </c>
      <c r="AY42" s="236">
        <v>72</v>
      </c>
      <c r="AZ42" s="236" t="s">
        <v>41</v>
      </c>
      <c r="BA42" s="236">
        <v>41</v>
      </c>
      <c r="BB42" s="236">
        <v>43</v>
      </c>
      <c r="BC42" s="236" t="s">
        <v>42</v>
      </c>
      <c r="BD42" s="236">
        <v>86</v>
      </c>
      <c r="BE42" s="236">
        <v>41</v>
      </c>
      <c r="BF42" s="236" t="s">
        <v>42</v>
      </c>
      <c r="BG42" s="236">
        <v>87</v>
      </c>
      <c r="BH42" s="236">
        <v>50</v>
      </c>
      <c r="BI42" s="236" t="s">
        <v>42</v>
      </c>
      <c r="BJ42" s="42">
        <f>IF(COUNTIF(AD42:AI42,0)=0,IF(COUNTIFS(AD42:AI42,"*F*")=0,SUM(LARGE(AD42:AI42,{1,2,3,4,5})),IF(COUNTIFS(AD42:AI42,"*F*")=1,SUM(LARGE(AD42:AI42,{1,2,3,4,5})),IF(COUNTIFS(AD42:AI42,"*F*")=2,"C",IF(COUNTIFS(AD42:AI42,"*F*")&gt;2,"F")))),IF(COUNTIFS(AD42:AH42,"*F*")=0,SUM(AD42:AH42),IF(COUNTIFS(AD42:AH42,"*F*")=1,"C",IF(COUNTIFS(AD42:AH42,"*F*")&gt;=2,"F"))))</f>
        <v>260</v>
      </c>
      <c r="BK42" s="43">
        <f t="shared" si="23"/>
        <v>52</v>
      </c>
    </row>
    <row r="43" spans="1:63" x14ac:dyDescent="0.25">
      <c r="A43" s="35">
        <v>41</v>
      </c>
      <c r="B43" s="36" t="s">
        <v>12</v>
      </c>
      <c r="C43" s="236">
        <v>2329515</v>
      </c>
      <c r="D43" s="236" t="s">
        <v>203</v>
      </c>
      <c r="E43" s="236" t="s">
        <v>15</v>
      </c>
      <c r="F43" s="236">
        <v>101</v>
      </c>
      <c r="G43" s="236">
        <v>89</v>
      </c>
      <c r="H43" s="236" t="s">
        <v>39</v>
      </c>
      <c r="I43" s="236">
        <v>2</v>
      </c>
      <c r="J43" s="236">
        <v>94</v>
      </c>
      <c r="K43" s="236" t="s">
        <v>38</v>
      </c>
      <c r="L43" s="236">
        <v>41</v>
      </c>
      <c r="M43" s="236">
        <v>79</v>
      </c>
      <c r="N43" s="236" t="s">
        <v>37</v>
      </c>
      <c r="O43" s="236">
        <v>86</v>
      </c>
      <c r="P43" s="236">
        <v>91</v>
      </c>
      <c r="Q43" s="236" t="s">
        <v>39</v>
      </c>
      <c r="R43" s="236">
        <v>87</v>
      </c>
      <c r="S43" s="236">
        <v>85</v>
      </c>
      <c r="T43" s="236" t="s">
        <v>37</v>
      </c>
      <c r="U43" s="19"/>
      <c r="V43" s="19"/>
      <c r="W43" s="37"/>
      <c r="X43" s="38">
        <f t="shared" si="24"/>
        <v>101</v>
      </c>
      <c r="Y43" s="38">
        <f t="shared" si="25"/>
        <v>2</v>
      </c>
      <c r="Z43" s="38">
        <f t="shared" si="26"/>
        <v>41</v>
      </c>
      <c r="AA43" s="38">
        <f t="shared" si="27"/>
        <v>86</v>
      </c>
      <c r="AB43" s="38">
        <f t="shared" si="28"/>
        <v>87</v>
      </c>
      <c r="AC43" s="38">
        <f t="shared" si="29"/>
        <v>0</v>
      </c>
      <c r="AD43" s="39">
        <f t="shared" si="30"/>
        <v>89</v>
      </c>
      <c r="AE43" s="39">
        <f t="shared" si="31"/>
        <v>94</v>
      </c>
      <c r="AF43" s="39">
        <f t="shared" si="32"/>
        <v>79</v>
      </c>
      <c r="AG43" s="39">
        <f t="shared" si="33"/>
        <v>91</v>
      </c>
      <c r="AH43" s="39">
        <f t="shared" si="34"/>
        <v>85</v>
      </c>
      <c r="AI43" s="39">
        <f t="shared" si="35"/>
        <v>0</v>
      </c>
      <c r="AJ43" s="40" t="str">
        <f t="shared" si="36"/>
        <v>A2</v>
      </c>
      <c r="AK43" s="40" t="str">
        <f t="shared" si="37"/>
        <v>A1</v>
      </c>
      <c r="AL43" s="40" t="str">
        <f t="shared" si="38"/>
        <v>B1</v>
      </c>
      <c r="AM43" s="40" t="str">
        <f t="shared" si="39"/>
        <v>A2</v>
      </c>
      <c r="AN43" s="40" t="str">
        <f t="shared" si="40"/>
        <v>B1</v>
      </c>
      <c r="AO43" s="40">
        <f t="shared" si="41"/>
        <v>0</v>
      </c>
      <c r="AP43" s="41">
        <f t="shared" si="18"/>
        <v>94</v>
      </c>
      <c r="AQ43" s="41">
        <f t="shared" si="19"/>
        <v>91</v>
      </c>
      <c r="AR43" s="41">
        <f t="shared" si="20"/>
        <v>89</v>
      </c>
      <c r="AS43" s="41">
        <f t="shared" si="21"/>
        <v>85</v>
      </c>
      <c r="AT43" s="41">
        <f t="shared" si="22"/>
        <v>79</v>
      </c>
      <c r="AU43" s="236">
        <v>101</v>
      </c>
      <c r="AV43" s="236">
        <v>89</v>
      </c>
      <c r="AW43" s="236" t="s">
        <v>39</v>
      </c>
      <c r="AX43" s="236">
        <v>2</v>
      </c>
      <c r="AY43" s="236">
        <v>94</v>
      </c>
      <c r="AZ43" s="236" t="s">
        <v>38</v>
      </c>
      <c r="BA43" s="236">
        <v>41</v>
      </c>
      <c r="BB43" s="236">
        <v>79</v>
      </c>
      <c r="BC43" s="236" t="s">
        <v>37</v>
      </c>
      <c r="BD43" s="236">
        <v>86</v>
      </c>
      <c r="BE43" s="236">
        <v>91</v>
      </c>
      <c r="BF43" s="236" t="s">
        <v>39</v>
      </c>
      <c r="BG43" s="236">
        <v>87</v>
      </c>
      <c r="BH43" s="236">
        <v>85</v>
      </c>
      <c r="BI43" s="236" t="s">
        <v>37</v>
      </c>
      <c r="BJ43" s="42">
        <f>IF(COUNTIF(AD43:AI43,0)=0,IF(COUNTIFS(AD43:AI43,"*F*")=0,SUM(LARGE(AD43:AI43,{1,2,3,4,5})),IF(COUNTIFS(AD43:AI43,"*F*")=1,SUM(LARGE(AD43:AI43,{1,2,3,4,5})),IF(COUNTIFS(AD43:AI43,"*F*")=2,"C",IF(COUNTIFS(AD43:AI43,"*F*")&gt;2,"F")))),IF(COUNTIFS(AD43:AH43,"*F*")=0,SUM(AD43:AH43),IF(COUNTIFS(AD43:AH43,"*F*")=1,"C",IF(COUNTIFS(AD43:AH43,"*F*")&gt;=2,"F"))))</f>
        <v>438</v>
      </c>
      <c r="BK43" s="43">
        <f t="shared" si="23"/>
        <v>87.6</v>
      </c>
    </row>
    <row r="44" spans="1:63" x14ac:dyDescent="0.25">
      <c r="A44" s="35">
        <v>42</v>
      </c>
      <c r="B44" s="36" t="s">
        <v>12</v>
      </c>
      <c r="C44" s="236">
        <v>2329516</v>
      </c>
      <c r="D44" s="236" t="s">
        <v>204</v>
      </c>
      <c r="E44" s="236" t="s">
        <v>19</v>
      </c>
      <c r="F44" s="236">
        <v>101</v>
      </c>
      <c r="G44" s="236">
        <v>79</v>
      </c>
      <c r="H44" s="236" t="s">
        <v>36</v>
      </c>
      <c r="I44" s="236">
        <v>2</v>
      </c>
      <c r="J44" s="236">
        <v>89</v>
      </c>
      <c r="K44" s="236" t="s">
        <v>39</v>
      </c>
      <c r="L44" s="236">
        <v>41</v>
      </c>
      <c r="M44" s="236">
        <v>59</v>
      </c>
      <c r="N44" s="236" t="s">
        <v>41</v>
      </c>
      <c r="O44" s="236">
        <v>86</v>
      </c>
      <c r="P44" s="236">
        <v>77</v>
      </c>
      <c r="Q44" s="236" t="s">
        <v>37</v>
      </c>
      <c r="R44" s="236">
        <v>87</v>
      </c>
      <c r="S44" s="236">
        <v>74</v>
      </c>
      <c r="T44" s="236" t="s">
        <v>36</v>
      </c>
      <c r="U44" s="19"/>
      <c r="V44" s="19"/>
      <c r="W44" s="37"/>
      <c r="X44" s="38">
        <f t="shared" si="24"/>
        <v>101</v>
      </c>
      <c r="Y44" s="38">
        <f t="shared" si="25"/>
        <v>2</v>
      </c>
      <c r="Z44" s="38">
        <f t="shared" si="26"/>
        <v>41</v>
      </c>
      <c r="AA44" s="38">
        <f t="shared" si="27"/>
        <v>86</v>
      </c>
      <c r="AB44" s="38">
        <f t="shared" si="28"/>
        <v>87</v>
      </c>
      <c r="AC44" s="38">
        <f t="shared" si="29"/>
        <v>0</v>
      </c>
      <c r="AD44" s="39">
        <f t="shared" si="30"/>
        <v>79</v>
      </c>
      <c r="AE44" s="39">
        <f t="shared" si="31"/>
        <v>89</v>
      </c>
      <c r="AF44" s="39">
        <f t="shared" si="32"/>
        <v>59</v>
      </c>
      <c r="AG44" s="39">
        <f t="shared" si="33"/>
        <v>77</v>
      </c>
      <c r="AH44" s="39">
        <f t="shared" si="34"/>
        <v>74</v>
      </c>
      <c r="AI44" s="39">
        <f t="shared" si="35"/>
        <v>0</v>
      </c>
      <c r="AJ44" s="40" t="str">
        <f t="shared" si="36"/>
        <v>B2</v>
      </c>
      <c r="AK44" s="40" t="str">
        <f t="shared" si="37"/>
        <v>A2</v>
      </c>
      <c r="AL44" s="40" t="str">
        <f t="shared" si="38"/>
        <v>C1</v>
      </c>
      <c r="AM44" s="40" t="str">
        <f t="shared" si="39"/>
        <v>B1</v>
      </c>
      <c r="AN44" s="40" t="str">
        <f t="shared" si="40"/>
        <v>B2</v>
      </c>
      <c r="AO44" s="40">
        <f t="shared" si="41"/>
        <v>0</v>
      </c>
      <c r="AP44" s="41">
        <f t="shared" si="18"/>
        <v>89</v>
      </c>
      <c r="AQ44" s="41">
        <f t="shared" si="19"/>
        <v>79</v>
      </c>
      <c r="AR44" s="41">
        <f t="shared" si="20"/>
        <v>77</v>
      </c>
      <c r="AS44" s="41">
        <f t="shared" si="21"/>
        <v>74</v>
      </c>
      <c r="AT44" s="41">
        <f t="shared" si="22"/>
        <v>59</v>
      </c>
      <c r="AU44" s="236">
        <v>101</v>
      </c>
      <c r="AV44" s="236">
        <v>79</v>
      </c>
      <c r="AW44" s="236" t="s">
        <v>36</v>
      </c>
      <c r="AX44" s="236">
        <v>2</v>
      </c>
      <c r="AY44" s="236">
        <v>89</v>
      </c>
      <c r="AZ44" s="236" t="s">
        <v>39</v>
      </c>
      <c r="BA44" s="236">
        <v>41</v>
      </c>
      <c r="BB44" s="236">
        <v>59</v>
      </c>
      <c r="BC44" s="236" t="s">
        <v>41</v>
      </c>
      <c r="BD44" s="236">
        <v>86</v>
      </c>
      <c r="BE44" s="236">
        <v>77</v>
      </c>
      <c r="BF44" s="236" t="s">
        <v>37</v>
      </c>
      <c r="BG44" s="236">
        <v>87</v>
      </c>
      <c r="BH44" s="236">
        <v>74</v>
      </c>
      <c r="BI44" s="236" t="s">
        <v>36</v>
      </c>
      <c r="BJ44" s="42">
        <f>IF(COUNTIF(AD44:AI44,0)=0,IF(COUNTIFS(AD44:AI44,"*F*")=0,SUM(LARGE(AD44:AI44,{1,2,3,4,5})),IF(COUNTIFS(AD44:AI44,"*F*")=1,SUM(LARGE(AD44:AI44,{1,2,3,4,5})),IF(COUNTIFS(AD44:AI44,"*F*")=2,"C",IF(COUNTIFS(AD44:AI44,"*F*")&gt;2,"F")))),IF(COUNTIFS(AD44:AH44,"*F*")=0,SUM(AD44:AH44),IF(COUNTIFS(AD44:AH44,"*F*")=1,"C",IF(COUNTIFS(AD44:AH44,"*F*")&gt;=2,"F"))))</f>
        <v>378</v>
      </c>
      <c r="BK44" s="43">
        <f t="shared" si="23"/>
        <v>75.599999999999994</v>
      </c>
    </row>
    <row r="45" spans="1:63" x14ac:dyDescent="0.25">
      <c r="A45" s="35">
        <v>43</v>
      </c>
      <c r="B45" s="36" t="s">
        <v>12</v>
      </c>
      <c r="C45" s="236">
        <v>2329517</v>
      </c>
      <c r="D45" s="236" t="s">
        <v>205</v>
      </c>
      <c r="E45" s="236" t="s">
        <v>19</v>
      </c>
      <c r="F45" s="236">
        <v>101</v>
      </c>
      <c r="G45" s="236">
        <v>65</v>
      </c>
      <c r="H45" s="236" t="s">
        <v>40</v>
      </c>
      <c r="I45" s="236">
        <v>2</v>
      </c>
      <c r="J45" s="236">
        <v>74</v>
      </c>
      <c r="K45" s="236" t="s">
        <v>41</v>
      </c>
      <c r="L45" s="236">
        <v>41</v>
      </c>
      <c r="M45" s="236">
        <v>50</v>
      </c>
      <c r="N45" s="236" t="s">
        <v>40</v>
      </c>
      <c r="O45" s="236">
        <v>86</v>
      </c>
      <c r="P45" s="236">
        <v>55</v>
      </c>
      <c r="Q45" s="236" t="s">
        <v>41</v>
      </c>
      <c r="R45" s="236">
        <v>87</v>
      </c>
      <c r="S45" s="236">
        <v>72</v>
      </c>
      <c r="T45" s="236" t="s">
        <v>41</v>
      </c>
      <c r="U45" s="19"/>
      <c r="V45" s="19"/>
      <c r="W45" s="37"/>
      <c r="X45" s="38">
        <f t="shared" si="24"/>
        <v>101</v>
      </c>
      <c r="Y45" s="38">
        <f t="shared" si="25"/>
        <v>2</v>
      </c>
      <c r="Z45" s="38">
        <f t="shared" si="26"/>
        <v>41</v>
      </c>
      <c r="AA45" s="38">
        <f t="shared" si="27"/>
        <v>86</v>
      </c>
      <c r="AB45" s="38">
        <f t="shared" si="28"/>
        <v>87</v>
      </c>
      <c r="AC45" s="38">
        <f t="shared" si="29"/>
        <v>0</v>
      </c>
      <c r="AD45" s="39">
        <f t="shared" si="30"/>
        <v>65</v>
      </c>
      <c r="AE45" s="39">
        <f t="shared" si="31"/>
        <v>74</v>
      </c>
      <c r="AF45" s="39">
        <f t="shared" si="32"/>
        <v>50</v>
      </c>
      <c r="AG45" s="39">
        <f t="shared" si="33"/>
        <v>55</v>
      </c>
      <c r="AH45" s="39">
        <f t="shared" si="34"/>
        <v>72</v>
      </c>
      <c r="AI45" s="39">
        <f t="shared" si="35"/>
        <v>0</v>
      </c>
      <c r="AJ45" s="40" t="str">
        <f t="shared" si="36"/>
        <v>C2</v>
      </c>
      <c r="AK45" s="40" t="str">
        <f t="shared" si="37"/>
        <v>C1</v>
      </c>
      <c r="AL45" s="40" t="str">
        <f t="shared" si="38"/>
        <v>C2</v>
      </c>
      <c r="AM45" s="40" t="str">
        <f t="shared" si="39"/>
        <v>C1</v>
      </c>
      <c r="AN45" s="40" t="str">
        <f t="shared" si="40"/>
        <v>C1</v>
      </c>
      <c r="AO45" s="40">
        <f t="shared" si="41"/>
        <v>0</v>
      </c>
      <c r="AP45" s="41">
        <f t="shared" si="18"/>
        <v>74</v>
      </c>
      <c r="AQ45" s="41">
        <f t="shared" si="19"/>
        <v>72</v>
      </c>
      <c r="AR45" s="41">
        <f t="shared" si="20"/>
        <v>65</v>
      </c>
      <c r="AS45" s="41">
        <f t="shared" si="21"/>
        <v>55</v>
      </c>
      <c r="AT45" s="41">
        <f t="shared" si="22"/>
        <v>50</v>
      </c>
      <c r="AU45" s="236">
        <v>101</v>
      </c>
      <c r="AV45" s="236">
        <v>65</v>
      </c>
      <c r="AW45" s="236" t="s">
        <v>40</v>
      </c>
      <c r="AX45" s="236">
        <v>2</v>
      </c>
      <c r="AY45" s="236">
        <v>74</v>
      </c>
      <c r="AZ45" s="236" t="s">
        <v>41</v>
      </c>
      <c r="BA45" s="236">
        <v>41</v>
      </c>
      <c r="BB45" s="236">
        <v>50</v>
      </c>
      <c r="BC45" s="236" t="s">
        <v>40</v>
      </c>
      <c r="BD45" s="236">
        <v>86</v>
      </c>
      <c r="BE45" s="236">
        <v>55</v>
      </c>
      <c r="BF45" s="236" t="s">
        <v>41</v>
      </c>
      <c r="BG45" s="236">
        <v>87</v>
      </c>
      <c r="BH45" s="236">
        <v>72</v>
      </c>
      <c r="BI45" s="236" t="s">
        <v>41</v>
      </c>
      <c r="BJ45" s="42">
        <f>IF(COUNTIF(AD45:AI45,0)=0,IF(COUNTIFS(AD45:AI45,"*F*")=0,SUM(LARGE(AD45:AI45,{1,2,3,4,5})),IF(COUNTIFS(AD45:AI45,"*F*")=1,SUM(LARGE(AD45:AI45,{1,2,3,4,5})),IF(COUNTIFS(AD45:AI45,"*F*")=2,"C",IF(COUNTIFS(AD45:AI45,"*F*")&gt;2,"F")))),IF(COUNTIFS(AD45:AH45,"*F*")=0,SUM(AD45:AH45),IF(COUNTIFS(AD45:AH45,"*F*")=1,"C",IF(COUNTIFS(AD45:AH45,"*F*")&gt;=2,"F"))))</f>
        <v>316</v>
      </c>
      <c r="BK45" s="43">
        <f t="shared" si="23"/>
        <v>63.2</v>
      </c>
    </row>
    <row r="46" spans="1:63" x14ac:dyDescent="0.25">
      <c r="A46" s="35">
        <v>44</v>
      </c>
      <c r="B46" s="36" t="s">
        <v>12</v>
      </c>
      <c r="C46" s="236">
        <v>2329518</v>
      </c>
      <c r="D46" s="236" t="s">
        <v>206</v>
      </c>
      <c r="E46" s="236" t="s">
        <v>15</v>
      </c>
      <c r="F46" s="236">
        <v>101</v>
      </c>
      <c r="G46" s="236">
        <v>95</v>
      </c>
      <c r="H46" s="236" t="s">
        <v>38</v>
      </c>
      <c r="I46" s="236">
        <v>2</v>
      </c>
      <c r="J46" s="236">
        <v>89</v>
      </c>
      <c r="K46" s="236" t="s">
        <v>39</v>
      </c>
      <c r="L46" s="236">
        <v>41</v>
      </c>
      <c r="M46" s="236">
        <v>69</v>
      </c>
      <c r="N46" s="236" t="s">
        <v>36</v>
      </c>
      <c r="O46" s="236">
        <v>86</v>
      </c>
      <c r="P46" s="236">
        <v>92</v>
      </c>
      <c r="Q46" s="236" t="s">
        <v>38</v>
      </c>
      <c r="R46" s="236">
        <v>87</v>
      </c>
      <c r="S46" s="236">
        <v>90</v>
      </c>
      <c r="T46" s="236" t="s">
        <v>39</v>
      </c>
      <c r="U46" s="19"/>
      <c r="V46" s="19"/>
      <c r="W46" s="37"/>
      <c r="X46" s="38">
        <f t="shared" si="24"/>
        <v>101</v>
      </c>
      <c r="Y46" s="38">
        <f t="shared" si="25"/>
        <v>2</v>
      </c>
      <c r="Z46" s="38">
        <f t="shared" si="26"/>
        <v>41</v>
      </c>
      <c r="AA46" s="38">
        <f t="shared" si="27"/>
        <v>86</v>
      </c>
      <c r="AB46" s="38">
        <f t="shared" si="28"/>
        <v>87</v>
      </c>
      <c r="AC46" s="38">
        <f t="shared" si="29"/>
        <v>0</v>
      </c>
      <c r="AD46" s="39">
        <f t="shared" si="30"/>
        <v>95</v>
      </c>
      <c r="AE46" s="39">
        <f t="shared" si="31"/>
        <v>89</v>
      </c>
      <c r="AF46" s="39">
        <f t="shared" si="32"/>
        <v>69</v>
      </c>
      <c r="AG46" s="39">
        <f t="shared" si="33"/>
        <v>92</v>
      </c>
      <c r="AH46" s="39">
        <f t="shared" si="34"/>
        <v>90</v>
      </c>
      <c r="AI46" s="39">
        <f t="shared" si="35"/>
        <v>0</v>
      </c>
      <c r="AJ46" s="40" t="str">
        <f t="shared" si="36"/>
        <v>A1</v>
      </c>
      <c r="AK46" s="40" t="str">
        <f t="shared" si="37"/>
        <v>A2</v>
      </c>
      <c r="AL46" s="40" t="str">
        <f t="shared" si="38"/>
        <v>B2</v>
      </c>
      <c r="AM46" s="40" t="str">
        <f t="shared" si="39"/>
        <v>A1</v>
      </c>
      <c r="AN46" s="40" t="str">
        <f t="shared" si="40"/>
        <v>A2</v>
      </c>
      <c r="AO46" s="40">
        <f t="shared" si="41"/>
        <v>0</v>
      </c>
      <c r="AP46" s="41">
        <f t="shared" si="18"/>
        <v>95</v>
      </c>
      <c r="AQ46" s="41">
        <f t="shared" si="19"/>
        <v>92</v>
      </c>
      <c r="AR46" s="41">
        <f t="shared" si="20"/>
        <v>90</v>
      </c>
      <c r="AS46" s="41">
        <f t="shared" si="21"/>
        <v>89</v>
      </c>
      <c r="AT46" s="41">
        <f t="shared" si="22"/>
        <v>69</v>
      </c>
      <c r="AU46" s="236">
        <v>101</v>
      </c>
      <c r="AV46" s="236">
        <v>95</v>
      </c>
      <c r="AW46" s="236" t="s">
        <v>38</v>
      </c>
      <c r="AX46" s="236">
        <v>2</v>
      </c>
      <c r="AY46" s="236">
        <v>89</v>
      </c>
      <c r="AZ46" s="236" t="s">
        <v>39</v>
      </c>
      <c r="BA46" s="236">
        <v>41</v>
      </c>
      <c r="BB46" s="236">
        <v>69</v>
      </c>
      <c r="BC46" s="236" t="s">
        <v>36</v>
      </c>
      <c r="BD46" s="236">
        <v>86</v>
      </c>
      <c r="BE46" s="236">
        <v>92</v>
      </c>
      <c r="BF46" s="236" t="s">
        <v>38</v>
      </c>
      <c r="BG46" s="236">
        <v>87</v>
      </c>
      <c r="BH46" s="236">
        <v>90</v>
      </c>
      <c r="BI46" s="236" t="s">
        <v>39</v>
      </c>
      <c r="BJ46" s="42">
        <f>IF(COUNTIF(AD46:AI46,0)=0,IF(COUNTIFS(AD46:AI46,"*F*")=0,SUM(LARGE(AD46:AI46,{1,2,3,4,5})),IF(COUNTIFS(AD46:AI46,"*F*")=1,SUM(LARGE(AD46:AI46,{1,2,3,4,5})),IF(COUNTIFS(AD46:AI46,"*F*")=2,"C",IF(COUNTIFS(AD46:AI46,"*F*")&gt;2,"F")))),IF(COUNTIFS(AD46:AH46,"*F*")=0,SUM(AD46:AH46),IF(COUNTIFS(AD46:AH46,"*F*")=1,"C",IF(COUNTIFS(AD46:AH46,"*F*")&gt;=2,"F"))))</f>
        <v>435</v>
      </c>
      <c r="BK46" s="43">
        <f t="shared" si="23"/>
        <v>87</v>
      </c>
    </row>
    <row r="47" spans="1:63" x14ac:dyDescent="0.25">
      <c r="A47" s="35">
        <v>45</v>
      </c>
      <c r="B47" s="36" t="s">
        <v>12</v>
      </c>
      <c r="C47" s="236">
        <v>2329519</v>
      </c>
      <c r="D47" s="236" t="s">
        <v>207</v>
      </c>
      <c r="E47" s="236" t="s">
        <v>15</v>
      </c>
      <c r="F47" s="236">
        <v>101</v>
      </c>
      <c r="G47" s="236">
        <v>81</v>
      </c>
      <c r="H47" s="236" t="s">
        <v>36</v>
      </c>
      <c r="I47" s="236">
        <v>2</v>
      </c>
      <c r="J47" s="236">
        <v>88</v>
      </c>
      <c r="K47" s="236" t="s">
        <v>39</v>
      </c>
      <c r="L47" s="236">
        <v>41</v>
      </c>
      <c r="M47" s="236">
        <v>77</v>
      </c>
      <c r="N47" s="236" t="s">
        <v>37</v>
      </c>
      <c r="O47" s="236">
        <v>86</v>
      </c>
      <c r="P47" s="236">
        <v>75</v>
      </c>
      <c r="Q47" s="236" t="s">
        <v>37</v>
      </c>
      <c r="R47" s="236">
        <v>87</v>
      </c>
      <c r="S47" s="236">
        <v>73</v>
      </c>
      <c r="T47" s="236" t="s">
        <v>41</v>
      </c>
      <c r="U47" s="19"/>
      <c r="V47" s="19"/>
      <c r="W47" s="37"/>
      <c r="X47" s="38">
        <f t="shared" si="24"/>
        <v>101</v>
      </c>
      <c r="Y47" s="38">
        <f t="shared" si="25"/>
        <v>2</v>
      </c>
      <c r="Z47" s="38">
        <f t="shared" si="26"/>
        <v>41</v>
      </c>
      <c r="AA47" s="38">
        <f t="shared" si="27"/>
        <v>86</v>
      </c>
      <c r="AB47" s="38">
        <f t="shared" si="28"/>
        <v>87</v>
      </c>
      <c r="AC47" s="38">
        <f t="shared" si="29"/>
        <v>0</v>
      </c>
      <c r="AD47" s="39">
        <f t="shared" si="30"/>
        <v>81</v>
      </c>
      <c r="AE47" s="39">
        <f t="shared" si="31"/>
        <v>88</v>
      </c>
      <c r="AF47" s="39">
        <f t="shared" si="32"/>
        <v>77</v>
      </c>
      <c r="AG47" s="39">
        <f t="shared" si="33"/>
        <v>75</v>
      </c>
      <c r="AH47" s="39">
        <f t="shared" si="34"/>
        <v>73</v>
      </c>
      <c r="AI47" s="39">
        <f t="shared" si="35"/>
        <v>0</v>
      </c>
      <c r="AJ47" s="40" t="str">
        <f t="shared" si="36"/>
        <v>B2</v>
      </c>
      <c r="AK47" s="40" t="str">
        <f t="shared" si="37"/>
        <v>A2</v>
      </c>
      <c r="AL47" s="40" t="str">
        <f t="shared" si="38"/>
        <v>B1</v>
      </c>
      <c r="AM47" s="40" t="str">
        <f t="shared" si="39"/>
        <v>B1</v>
      </c>
      <c r="AN47" s="40" t="str">
        <f t="shared" si="40"/>
        <v>C1</v>
      </c>
      <c r="AO47" s="40">
        <f t="shared" si="41"/>
        <v>0</v>
      </c>
      <c r="AP47" s="41">
        <f t="shared" si="18"/>
        <v>88</v>
      </c>
      <c r="AQ47" s="41">
        <f t="shared" si="19"/>
        <v>81</v>
      </c>
      <c r="AR47" s="41">
        <f t="shared" si="20"/>
        <v>77</v>
      </c>
      <c r="AS47" s="41">
        <f t="shared" si="21"/>
        <v>75</v>
      </c>
      <c r="AT47" s="41">
        <f t="shared" si="22"/>
        <v>73</v>
      </c>
      <c r="AU47" s="236">
        <v>101</v>
      </c>
      <c r="AV47" s="236">
        <v>81</v>
      </c>
      <c r="AW47" s="236" t="s">
        <v>36</v>
      </c>
      <c r="AX47" s="236">
        <v>2</v>
      </c>
      <c r="AY47" s="236">
        <v>88</v>
      </c>
      <c r="AZ47" s="236" t="s">
        <v>39</v>
      </c>
      <c r="BA47" s="236">
        <v>41</v>
      </c>
      <c r="BB47" s="236">
        <v>77</v>
      </c>
      <c r="BC47" s="236" t="s">
        <v>37</v>
      </c>
      <c r="BD47" s="236">
        <v>86</v>
      </c>
      <c r="BE47" s="236">
        <v>75</v>
      </c>
      <c r="BF47" s="236" t="s">
        <v>37</v>
      </c>
      <c r="BG47" s="236">
        <v>87</v>
      </c>
      <c r="BH47" s="236">
        <v>73</v>
      </c>
      <c r="BI47" s="236" t="s">
        <v>41</v>
      </c>
      <c r="BJ47" s="42">
        <f>IF(COUNTIF(AD47:AI47,0)=0,IF(COUNTIFS(AD47:AI47,"*F*")=0,SUM(LARGE(AD47:AI47,{1,2,3,4,5})),IF(COUNTIFS(AD47:AI47,"*F*")=1,SUM(LARGE(AD47:AI47,{1,2,3,4,5})),IF(COUNTIFS(AD47:AI47,"*F*")=2,"C",IF(COUNTIFS(AD47:AI47,"*F*")&gt;2,"F")))),IF(COUNTIFS(AD47:AH47,"*F*")=0,SUM(AD47:AH47),IF(COUNTIFS(AD47:AH47,"*F*")=1,"C",IF(COUNTIFS(AD47:AH47,"*F*")&gt;=2,"F"))))</f>
        <v>394</v>
      </c>
      <c r="BK47" s="43">
        <f t="shared" si="23"/>
        <v>78.8</v>
      </c>
    </row>
    <row r="48" spans="1:63" ht="14.25" customHeight="1" x14ac:dyDescent="0.25">
      <c r="A48" s="35">
        <v>46</v>
      </c>
      <c r="B48" s="36" t="s">
        <v>12</v>
      </c>
      <c r="C48" s="236">
        <v>2329520</v>
      </c>
      <c r="D48" s="236" t="s">
        <v>208</v>
      </c>
      <c r="E48" s="236" t="s">
        <v>15</v>
      </c>
      <c r="F48" s="236">
        <v>101</v>
      </c>
      <c r="G48" s="236">
        <v>69</v>
      </c>
      <c r="H48" s="236" t="s">
        <v>40</v>
      </c>
      <c r="I48" s="236">
        <v>2</v>
      </c>
      <c r="J48" s="236">
        <v>87</v>
      </c>
      <c r="K48" s="236" t="s">
        <v>39</v>
      </c>
      <c r="L48" s="236">
        <v>41</v>
      </c>
      <c r="M48" s="236">
        <v>74</v>
      </c>
      <c r="N48" s="236" t="s">
        <v>37</v>
      </c>
      <c r="O48" s="236">
        <v>86</v>
      </c>
      <c r="P48" s="236">
        <v>87</v>
      </c>
      <c r="Q48" s="236" t="s">
        <v>39</v>
      </c>
      <c r="R48" s="236">
        <v>87</v>
      </c>
      <c r="S48" s="236">
        <v>95</v>
      </c>
      <c r="T48" s="236" t="s">
        <v>38</v>
      </c>
      <c r="U48" s="19"/>
      <c r="V48" s="19"/>
      <c r="W48" s="37"/>
      <c r="X48" s="38">
        <f t="shared" si="24"/>
        <v>101</v>
      </c>
      <c r="Y48" s="38">
        <f t="shared" si="25"/>
        <v>2</v>
      </c>
      <c r="Z48" s="38">
        <f t="shared" si="26"/>
        <v>41</v>
      </c>
      <c r="AA48" s="38">
        <f t="shared" si="27"/>
        <v>86</v>
      </c>
      <c r="AB48" s="38">
        <f t="shared" si="28"/>
        <v>87</v>
      </c>
      <c r="AC48" s="38">
        <f t="shared" si="29"/>
        <v>0</v>
      </c>
      <c r="AD48" s="39">
        <f t="shared" si="30"/>
        <v>69</v>
      </c>
      <c r="AE48" s="39">
        <f t="shared" si="31"/>
        <v>87</v>
      </c>
      <c r="AF48" s="39">
        <f t="shared" si="32"/>
        <v>74</v>
      </c>
      <c r="AG48" s="39">
        <f t="shared" si="33"/>
        <v>87</v>
      </c>
      <c r="AH48" s="39">
        <f t="shared" si="34"/>
        <v>95</v>
      </c>
      <c r="AI48" s="39">
        <f t="shared" si="35"/>
        <v>0</v>
      </c>
      <c r="AJ48" s="40" t="str">
        <f t="shared" si="36"/>
        <v>C2</v>
      </c>
      <c r="AK48" s="40" t="str">
        <f t="shared" si="37"/>
        <v>A2</v>
      </c>
      <c r="AL48" s="40" t="str">
        <f t="shared" si="38"/>
        <v>B1</v>
      </c>
      <c r="AM48" s="40" t="str">
        <f t="shared" si="39"/>
        <v>A2</v>
      </c>
      <c r="AN48" s="40" t="str">
        <f t="shared" si="40"/>
        <v>A1</v>
      </c>
      <c r="AO48" s="40">
        <f t="shared" si="41"/>
        <v>0</v>
      </c>
      <c r="AP48" s="41">
        <f t="shared" si="18"/>
        <v>95</v>
      </c>
      <c r="AQ48" s="41">
        <f t="shared" si="19"/>
        <v>87</v>
      </c>
      <c r="AR48" s="41">
        <f t="shared" si="20"/>
        <v>87</v>
      </c>
      <c r="AS48" s="41">
        <f t="shared" si="21"/>
        <v>74</v>
      </c>
      <c r="AT48" s="41">
        <f t="shared" si="22"/>
        <v>69</v>
      </c>
      <c r="AU48" s="236">
        <v>101</v>
      </c>
      <c r="AV48" s="236">
        <v>69</v>
      </c>
      <c r="AW48" s="236" t="s">
        <v>40</v>
      </c>
      <c r="AX48" s="236">
        <v>2</v>
      </c>
      <c r="AY48" s="236">
        <v>87</v>
      </c>
      <c r="AZ48" s="236" t="s">
        <v>39</v>
      </c>
      <c r="BA48" s="236">
        <v>41</v>
      </c>
      <c r="BB48" s="236">
        <v>74</v>
      </c>
      <c r="BC48" s="236" t="s">
        <v>37</v>
      </c>
      <c r="BD48" s="236">
        <v>86</v>
      </c>
      <c r="BE48" s="236">
        <v>87</v>
      </c>
      <c r="BF48" s="236" t="s">
        <v>39</v>
      </c>
      <c r="BG48" s="236">
        <v>87</v>
      </c>
      <c r="BH48" s="236">
        <v>95</v>
      </c>
      <c r="BI48" s="236" t="s">
        <v>38</v>
      </c>
      <c r="BJ48" s="42">
        <f>IF(COUNTIF(AD48:AI48,0)=0,IF(COUNTIFS(AD48:AI48,"*F*")=0,SUM(LARGE(AD48:AI48,{1,2,3,4,5})),IF(COUNTIFS(AD48:AI48,"*F*")=1,SUM(LARGE(AD48:AI48,{1,2,3,4,5})),IF(COUNTIFS(AD48:AI48,"*F*")=2,"C",IF(COUNTIFS(AD48:AI48,"*F*")&gt;2,"F")))),IF(COUNTIFS(AD48:AH48,"*F*")=0,SUM(AD48:AH48),IF(COUNTIFS(AD48:AH48,"*F*")=1,"C",IF(COUNTIFS(AD48:AH48,"*F*")&gt;=2,"F"))))</f>
        <v>412</v>
      </c>
      <c r="BK48" s="43">
        <f t="shared" si="23"/>
        <v>82.4</v>
      </c>
    </row>
    <row r="49" spans="1:63" x14ac:dyDescent="0.25">
      <c r="A49" s="35">
        <v>47</v>
      </c>
      <c r="B49" s="36" t="s">
        <v>12</v>
      </c>
      <c r="C49" s="236">
        <v>2329521</v>
      </c>
      <c r="D49" s="236" t="s">
        <v>209</v>
      </c>
      <c r="E49" s="236" t="s">
        <v>19</v>
      </c>
      <c r="F49" s="236">
        <v>101</v>
      </c>
      <c r="G49" s="236">
        <v>99</v>
      </c>
      <c r="H49" s="236" t="s">
        <v>38</v>
      </c>
      <c r="I49" s="236">
        <v>2</v>
      </c>
      <c r="J49" s="236">
        <v>91</v>
      </c>
      <c r="K49" s="236" t="s">
        <v>39</v>
      </c>
      <c r="L49" s="236">
        <v>41</v>
      </c>
      <c r="M49" s="236">
        <v>77</v>
      </c>
      <c r="N49" s="236" t="s">
        <v>37</v>
      </c>
      <c r="O49" s="236">
        <v>86</v>
      </c>
      <c r="P49" s="236">
        <v>90</v>
      </c>
      <c r="Q49" s="236" t="s">
        <v>39</v>
      </c>
      <c r="R49" s="236">
        <v>87</v>
      </c>
      <c r="S49" s="236">
        <v>89</v>
      </c>
      <c r="T49" s="236" t="s">
        <v>37</v>
      </c>
      <c r="U49" s="19"/>
      <c r="V49" s="19"/>
      <c r="W49" s="37"/>
      <c r="X49" s="38">
        <f t="shared" si="24"/>
        <v>101</v>
      </c>
      <c r="Y49" s="38">
        <f t="shared" si="25"/>
        <v>2</v>
      </c>
      <c r="Z49" s="38">
        <f t="shared" si="26"/>
        <v>41</v>
      </c>
      <c r="AA49" s="38">
        <f t="shared" si="27"/>
        <v>86</v>
      </c>
      <c r="AB49" s="38">
        <f t="shared" si="28"/>
        <v>87</v>
      </c>
      <c r="AC49" s="38">
        <f t="shared" si="29"/>
        <v>0</v>
      </c>
      <c r="AD49" s="39">
        <f t="shared" si="30"/>
        <v>99</v>
      </c>
      <c r="AE49" s="39">
        <f t="shared" si="31"/>
        <v>91</v>
      </c>
      <c r="AF49" s="39">
        <f t="shared" si="32"/>
        <v>77</v>
      </c>
      <c r="AG49" s="39">
        <f t="shared" si="33"/>
        <v>90</v>
      </c>
      <c r="AH49" s="39">
        <f t="shared" si="34"/>
        <v>89</v>
      </c>
      <c r="AI49" s="39">
        <f t="shared" si="35"/>
        <v>0</v>
      </c>
      <c r="AJ49" s="40" t="str">
        <f t="shared" si="36"/>
        <v>A1</v>
      </c>
      <c r="AK49" s="40" t="str">
        <f t="shared" si="37"/>
        <v>A2</v>
      </c>
      <c r="AL49" s="40" t="str">
        <f t="shared" si="38"/>
        <v>B1</v>
      </c>
      <c r="AM49" s="40" t="str">
        <f t="shared" si="39"/>
        <v>A2</v>
      </c>
      <c r="AN49" s="40" t="str">
        <f t="shared" si="40"/>
        <v>B1</v>
      </c>
      <c r="AO49" s="40">
        <f t="shared" si="41"/>
        <v>0</v>
      </c>
      <c r="AP49" s="41">
        <f t="shared" si="18"/>
        <v>99</v>
      </c>
      <c r="AQ49" s="41">
        <f t="shared" si="19"/>
        <v>91</v>
      </c>
      <c r="AR49" s="41">
        <f t="shared" si="20"/>
        <v>90</v>
      </c>
      <c r="AS49" s="41">
        <f t="shared" si="21"/>
        <v>89</v>
      </c>
      <c r="AT49" s="41">
        <f t="shared" si="22"/>
        <v>77</v>
      </c>
      <c r="AU49" s="236">
        <v>101</v>
      </c>
      <c r="AV49" s="236">
        <v>99</v>
      </c>
      <c r="AW49" s="236" t="s">
        <v>38</v>
      </c>
      <c r="AX49" s="236">
        <v>2</v>
      </c>
      <c r="AY49" s="236">
        <v>91</v>
      </c>
      <c r="AZ49" s="236" t="s">
        <v>39</v>
      </c>
      <c r="BA49" s="236">
        <v>41</v>
      </c>
      <c r="BB49" s="236">
        <v>77</v>
      </c>
      <c r="BC49" s="236" t="s">
        <v>37</v>
      </c>
      <c r="BD49" s="236">
        <v>86</v>
      </c>
      <c r="BE49" s="236">
        <v>90</v>
      </c>
      <c r="BF49" s="236" t="s">
        <v>39</v>
      </c>
      <c r="BG49" s="236">
        <v>87</v>
      </c>
      <c r="BH49" s="236">
        <v>89</v>
      </c>
      <c r="BI49" s="236" t="s">
        <v>37</v>
      </c>
      <c r="BJ49" s="42">
        <f>IF(COUNTIF(AD49:AI49,0)=0,IF(COUNTIFS(AD49:AI49,"*F*")=0,SUM(LARGE(AD49:AI49,{1,2,3,4,5})),IF(COUNTIFS(AD49:AI49,"*F*")=1,SUM(LARGE(AD49:AI49,{1,2,3,4,5})),IF(COUNTIFS(AD49:AI49,"*F*")=2,"C",IF(COUNTIFS(AD49:AI49,"*F*")&gt;2,"F")))),IF(COUNTIFS(AD49:AH49,"*F*")=0,SUM(AD49:AH49),IF(COUNTIFS(AD49:AH49,"*F*")=1,"C",IF(COUNTIFS(AD49:AH49,"*F*")&gt;=2,"F"))))</f>
        <v>446</v>
      </c>
      <c r="BK49" s="43">
        <f t="shared" si="23"/>
        <v>89.2</v>
      </c>
    </row>
    <row r="50" spans="1:63" x14ac:dyDescent="0.25">
      <c r="A50" s="35">
        <v>48</v>
      </c>
      <c r="B50" s="36" t="s">
        <v>12</v>
      </c>
      <c r="C50" s="236">
        <v>2329522</v>
      </c>
      <c r="D50" s="236" t="s">
        <v>210</v>
      </c>
      <c r="E50" s="236" t="s">
        <v>19</v>
      </c>
      <c r="F50" s="236">
        <v>101</v>
      </c>
      <c r="G50" s="236">
        <v>80</v>
      </c>
      <c r="H50" s="236" t="s">
        <v>36</v>
      </c>
      <c r="I50" s="236">
        <v>2</v>
      </c>
      <c r="J50" s="236">
        <v>93</v>
      </c>
      <c r="K50" s="236" t="s">
        <v>38</v>
      </c>
      <c r="L50" s="236">
        <v>41</v>
      </c>
      <c r="M50" s="236">
        <v>47</v>
      </c>
      <c r="N50" s="236" t="s">
        <v>40</v>
      </c>
      <c r="O50" s="236">
        <v>86</v>
      </c>
      <c r="P50" s="236">
        <v>72</v>
      </c>
      <c r="Q50" s="236" t="s">
        <v>37</v>
      </c>
      <c r="R50" s="236">
        <v>87</v>
      </c>
      <c r="S50" s="236">
        <v>84</v>
      </c>
      <c r="T50" s="236" t="s">
        <v>37</v>
      </c>
      <c r="U50" s="19"/>
      <c r="V50" s="19"/>
      <c r="W50" s="37"/>
      <c r="X50" s="38">
        <f t="shared" si="24"/>
        <v>101</v>
      </c>
      <c r="Y50" s="38">
        <f t="shared" si="25"/>
        <v>2</v>
      </c>
      <c r="Z50" s="38">
        <f t="shared" si="26"/>
        <v>41</v>
      </c>
      <c r="AA50" s="38">
        <f t="shared" si="27"/>
        <v>86</v>
      </c>
      <c r="AB50" s="38">
        <f t="shared" si="28"/>
        <v>87</v>
      </c>
      <c r="AC50" s="38">
        <f t="shared" si="29"/>
        <v>0</v>
      </c>
      <c r="AD50" s="39">
        <f t="shared" si="30"/>
        <v>80</v>
      </c>
      <c r="AE50" s="39">
        <f t="shared" si="31"/>
        <v>93</v>
      </c>
      <c r="AF50" s="39">
        <f t="shared" si="32"/>
        <v>47</v>
      </c>
      <c r="AG50" s="39">
        <f t="shared" si="33"/>
        <v>72</v>
      </c>
      <c r="AH50" s="39">
        <f t="shared" si="34"/>
        <v>84</v>
      </c>
      <c r="AI50" s="39">
        <f t="shared" si="35"/>
        <v>0</v>
      </c>
      <c r="AJ50" s="40" t="str">
        <f t="shared" si="36"/>
        <v>B2</v>
      </c>
      <c r="AK50" s="40" t="str">
        <f t="shared" si="37"/>
        <v>A1</v>
      </c>
      <c r="AL50" s="40" t="str">
        <f t="shared" si="38"/>
        <v>C2</v>
      </c>
      <c r="AM50" s="40" t="str">
        <f t="shared" si="39"/>
        <v>B1</v>
      </c>
      <c r="AN50" s="40" t="str">
        <f t="shared" si="40"/>
        <v>B1</v>
      </c>
      <c r="AO50" s="40">
        <f t="shared" si="41"/>
        <v>0</v>
      </c>
      <c r="AP50" s="41">
        <f t="shared" si="18"/>
        <v>93</v>
      </c>
      <c r="AQ50" s="41">
        <f t="shared" si="19"/>
        <v>84</v>
      </c>
      <c r="AR50" s="41">
        <f t="shared" si="20"/>
        <v>80</v>
      </c>
      <c r="AS50" s="41">
        <f t="shared" si="21"/>
        <v>72</v>
      </c>
      <c r="AT50" s="41">
        <f t="shared" si="22"/>
        <v>47</v>
      </c>
      <c r="AU50" s="236">
        <v>101</v>
      </c>
      <c r="AV50" s="236">
        <v>80</v>
      </c>
      <c r="AW50" s="236" t="s">
        <v>36</v>
      </c>
      <c r="AX50" s="236">
        <v>2</v>
      </c>
      <c r="AY50" s="236">
        <v>93</v>
      </c>
      <c r="AZ50" s="236" t="s">
        <v>38</v>
      </c>
      <c r="BA50" s="236">
        <v>41</v>
      </c>
      <c r="BB50" s="236">
        <v>47</v>
      </c>
      <c r="BC50" s="236" t="s">
        <v>40</v>
      </c>
      <c r="BD50" s="236">
        <v>86</v>
      </c>
      <c r="BE50" s="236">
        <v>72</v>
      </c>
      <c r="BF50" s="236" t="s">
        <v>37</v>
      </c>
      <c r="BG50" s="236">
        <v>87</v>
      </c>
      <c r="BH50" s="236">
        <v>84</v>
      </c>
      <c r="BI50" s="236" t="s">
        <v>37</v>
      </c>
      <c r="BJ50" s="42">
        <f>IF(COUNTIF(AD50:AI50,0)=0,IF(COUNTIFS(AD50:AI50,"*F*")=0,SUM(LARGE(AD50:AI50,{1,2,3,4,5})),IF(COUNTIFS(AD50:AI50,"*F*")=1,SUM(LARGE(AD50:AI50,{1,2,3,4,5})),IF(COUNTIFS(AD50:AI50,"*F*")=2,"C",IF(COUNTIFS(AD50:AI50,"*F*")&gt;2,"F")))),IF(COUNTIFS(AD50:AH50,"*F*")=0,SUM(AD50:AH50),IF(COUNTIFS(AD50:AH50,"*F*")=1,"C",IF(COUNTIFS(AD50:AH50,"*F*")&gt;=2,"F"))))</f>
        <v>376</v>
      </c>
      <c r="BK50" s="43">
        <f t="shared" si="23"/>
        <v>75.2</v>
      </c>
    </row>
    <row r="51" spans="1:63" x14ac:dyDescent="0.25">
      <c r="A51" s="35">
        <v>49</v>
      </c>
      <c r="B51" s="36" t="s">
        <v>12</v>
      </c>
      <c r="C51" s="236">
        <v>2329523</v>
      </c>
      <c r="D51" s="236" t="s">
        <v>211</v>
      </c>
      <c r="E51" s="236" t="s">
        <v>19</v>
      </c>
      <c r="F51" s="236">
        <v>101</v>
      </c>
      <c r="G51" s="236">
        <v>76</v>
      </c>
      <c r="H51" s="236" t="s">
        <v>41</v>
      </c>
      <c r="I51" s="236">
        <v>2</v>
      </c>
      <c r="J51" s="236">
        <v>94</v>
      </c>
      <c r="K51" s="236" t="s">
        <v>38</v>
      </c>
      <c r="L51" s="236">
        <v>41</v>
      </c>
      <c r="M51" s="236">
        <v>84</v>
      </c>
      <c r="N51" s="236" t="s">
        <v>39</v>
      </c>
      <c r="O51" s="236">
        <v>86</v>
      </c>
      <c r="P51" s="236">
        <v>89</v>
      </c>
      <c r="Q51" s="236" t="s">
        <v>39</v>
      </c>
      <c r="R51" s="236">
        <v>87</v>
      </c>
      <c r="S51" s="236">
        <v>95</v>
      </c>
      <c r="T51" s="236" t="s">
        <v>38</v>
      </c>
      <c r="U51" s="19"/>
      <c r="V51" s="19"/>
      <c r="W51" s="37"/>
      <c r="X51" s="38">
        <f t="shared" si="24"/>
        <v>101</v>
      </c>
      <c r="Y51" s="38">
        <f t="shared" si="25"/>
        <v>2</v>
      </c>
      <c r="Z51" s="38">
        <f t="shared" si="26"/>
        <v>41</v>
      </c>
      <c r="AA51" s="38">
        <f t="shared" si="27"/>
        <v>86</v>
      </c>
      <c r="AB51" s="38">
        <f t="shared" si="28"/>
        <v>87</v>
      </c>
      <c r="AC51" s="38">
        <f t="shared" si="29"/>
        <v>0</v>
      </c>
      <c r="AD51" s="39">
        <f t="shared" si="30"/>
        <v>76</v>
      </c>
      <c r="AE51" s="39">
        <f t="shared" si="31"/>
        <v>94</v>
      </c>
      <c r="AF51" s="39">
        <f t="shared" si="32"/>
        <v>84</v>
      </c>
      <c r="AG51" s="39">
        <f t="shared" si="33"/>
        <v>89</v>
      </c>
      <c r="AH51" s="39">
        <f t="shared" si="34"/>
        <v>95</v>
      </c>
      <c r="AI51" s="39">
        <f t="shared" si="35"/>
        <v>0</v>
      </c>
      <c r="AJ51" s="40" t="str">
        <f t="shared" si="36"/>
        <v>C1</v>
      </c>
      <c r="AK51" s="40" t="str">
        <f t="shared" si="37"/>
        <v>A1</v>
      </c>
      <c r="AL51" s="40" t="str">
        <f t="shared" si="38"/>
        <v>A2</v>
      </c>
      <c r="AM51" s="40" t="str">
        <f t="shared" si="39"/>
        <v>A2</v>
      </c>
      <c r="AN51" s="40" t="str">
        <f t="shared" si="40"/>
        <v>A1</v>
      </c>
      <c r="AO51" s="40">
        <f t="shared" si="41"/>
        <v>0</v>
      </c>
      <c r="AP51" s="41">
        <f t="shared" si="18"/>
        <v>95</v>
      </c>
      <c r="AQ51" s="41">
        <f t="shared" si="19"/>
        <v>94</v>
      </c>
      <c r="AR51" s="41">
        <f t="shared" si="20"/>
        <v>89</v>
      </c>
      <c r="AS51" s="41">
        <f t="shared" si="21"/>
        <v>84</v>
      </c>
      <c r="AT51" s="41">
        <f t="shared" si="22"/>
        <v>76</v>
      </c>
      <c r="AU51" s="236">
        <v>101</v>
      </c>
      <c r="AV51" s="236">
        <v>76</v>
      </c>
      <c r="AW51" s="236" t="s">
        <v>41</v>
      </c>
      <c r="AX51" s="236">
        <v>2</v>
      </c>
      <c r="AY51" s="236">
        <v>94</v>
      </c>
      <c r="AZ51" s="236" t="s">
        <v>38</v>
      </c>
      <c r="BA51" s="236">
        <v>41</v>
      </c>
      <c r="BB51" s="236">
        <v>84</v>
      </c>
      <c r="BC51" s="236" t="s">
        <v>39</v>
      </c>
      <c r="BD51" s="236">
        <v>86</v>
      </c>
      <c r="BE51" s="236">
        <v>89</v>
      </c>
      <c r="BF51" s="236" t="s">
        <v>39</v>
      </c>
      <c r="BG51" s="236">
        <v>87</v>
      </c>
      <c r="BH51" s="236">
        <v>95</v>
      </c>
      <c r="BI51" s="236" t="s">
        <v>38</v>
      </c>
      <c r="BJ51" s="42">
        <f>IF(COUNTIF(AD51:AI51,0)=0,IF(COUNTIFS(AD51:AI51,"*F*")=0,SUM(LARGE(AD51:AI51,{1,2,3,4,5})),IF(COUNTIFS(AD51:AI51,"*F*")=1,SUM(LARGE(AD51:AI51,{1,2,3,4,5})),IF(COUNTIFS(AD51:AI51,"*F*")=2,"C",IF(COUNTIFS(AD51:AI51,"*F*")&gt;2,"F")))),IF(COUNTIFS(AD51:AH51,"*F*")=0,SUM(AD51:AH51),IF(COUNTIFS(AD51:AH51,"*F*")=1,"C",IF(COUNTIFS(AD51:AH51,"*F*")&gt;=2,"F"))))</f>
        <v>438</v>
      </c>
      <c r="BK51" s="43">
        <f t="shared" si="23"/>
        <v>87.6</v>
      </c>
    </row>
    <row r="52" spans="1:63" x14ac:dyDescent="0.25">
      <c r="A52" s="35">
        <v>50</v>
      </c>
      <c r="B52" s="36" t="s">
        <v>12</v>
      </c>
      <c r="C52" s="236">
        <v>2329524</v>
      </c>
      <c r="D52" s="236" t="s">
        <v>212</v>
      </c>
      <c r="E52" s="236" t="s">
        <v>15</v>
      </c>
      <c r="F52" s="236">
        <v>101</v>
      </c>
      <c r="G52" s="236">
        <v>95</v>
      </c>
      <c r="H52" s="236" t="s">
        <v>38</v>
      </c>
      <c r="I52" s="236">
        <v>2</v>
      </c>
      <c r="J52" s="236">
        <v>81</v>
      </c>
      <c r="K52" s="236" t="s">
        <v>36</v>
      </c>
      <c r="L52" s="236">
        <v>41</v>
      </c>
      <c r="M52" s="236">
        <v>95</v>
      </c>
      <c r="N52" s="236" t="s">
        <v>38</v>
      </c>
      <c r="O52" s="236">
        <v>86</v>
      </c>
      <c r="P52" s="236">
        <v>95</v>
      </c>
      <c r="Q52" s="236" t="s">
        <v>38</v>
      </c>
      <c r="R52" s="236">
        <v>87</v>
      </c>
      <c r="S52" s="236">
        <v>88</v>
      </c>
      <c r="T52" s="236" t="s">
        <v>37</v>
      </c>
      <c r="U52" s="19"/>
      <c r="V52" s="19"/>
      <c r="W52" s="37"/>
      <c r="X52" s="38">
        <f t="shared" si="24"/>
        <v>101</v>
      </c>
      <c r="Y52" s="38">
        <f t="shared" si="25"/>
        <v>2</v>
      </c>
      <c r="Z52" s="38">
        <f t="shared" si="26"/>
        <v>41</v>
      </c>
      <c r="AA52" s="38">
        <f t="shared" si="27"/>
        <v>86</v>
      </c>
      <c r="AB52" s="38">
        <f t="shared" si="28"/>
        <v>87</v>
      </c>
      <c r="AC52" s="38">
        <f t="shared" si="29"/>
        <v>0</v>
      </c>
      <c r="AD52" s="39">
        <f t="shared" si="30"/>
        <v>95</v>
      </c>
      <c r="AE52" s="39">
        <f t="shared" si="31"/>
        <v>81</v>
      </c>
      <c r="AF52" s="39">
        <f t="shared" si="32"/>
        <v>95</v>
      </c>
      <c r="AG52" s="39">
        <f t="shared" si="33"/>
        <v>95</v>
      </c>
      <c r="AH52" s="39">
        <f t="shared" si="34"/>
        <v>88</v>
      </c>
      <c r="AI52" s="39">
        <f t="shared" si="35"/>
        <v>0</v>
      </c>
      <c r="AJ52" s="40" t="str">
        <f t="shared" si="36"/>
        <v>A1</v>
      </c>
      <c r="AK52" s="40" t="str">
        <f t="shared" si="37"/>
        <v>B2</v>
      </c>
      <c r="AL52" s="40" t="str">
        <f t="shared" si="38"/>
        <v>A1</v>
      </c>
      <c r="AM52" s="40" t="str">
        <f t="shared" si="39"/>
        <v>A1</v>
      </c>
      <c r="AN52" s="40" t="str">
        <f t="shared" si="40"/>
        <v>B1</v>
      </c>
      <c r="AO52" s="40">
        <f t="shared" si="41"/>
        <v>0</v>
      </c>
      <c r="AP52" s="41">
        <f t="shared" si="18"/>
        <v>95</v>
      </c>
      <c r="AQ52" s="41">
        <f t="shared" si="19"/>
        <v>95</v>
      </c>
      <c r="AR52" s="41">
        <f t="shared" si="20"/>
        <v>95</v>
      </c>
      <c r="AS52" s="41">
        <f t="shared" si="21"/>
        <v>88</v>
      </c>
      <c r="AT52" s="41">
        <f t="shared" si="22"/>
        <v>81</v>
      </c>
      <c r="AU52" s="236">
        <v>101</v>
      </c>
      <c r="AV52" s="236">
        <v>95</v>
      </c>
      <c r="AW52" s="236" t="s">
        <v>38</v>
      </c>
      <c r="AX52" s="236">
        <v>2</v>
      </c>
      <c r="AY52" s="236">
        <v>81</v>
      </c>
      <c r="AZ52" s="236" t="s">
        <v>36</v>
      </c>
      <c r="BA52" s="236">
        <v>41</v>
      </c>
      <c r="BB52" s="236">
        <v>95</v>
      </c>
      <c r="BC52" s="236" t="s">
        <v>38</v>
      </c>
      <c r="BD52" s="236">
        <v>86</v>
      </c>
      <c r="BE52" s="236">
        <v>95</v>
      </c>
      <c r="BF52" s="236" t="s">
        <v>38</v>
      </c>
      <c r="BG52" s="236">
        <v>87</v>
      </c>
      <c r="BH52" s="236">
        <v>88</v>
      </c>
      <c r="BI52" s="236" t="s">
        <v>37</v>
      </c>
      <c r="BJ52" s="42">
        <f>IF(COUNTIF(AD52:AI52,0)=0,IF(COUNTIFS(AD52:AI52,"*F*")=0,SUM(LARGE(AD52:AI52,{1,2,3,4,5})),IF(COUNTIFS(AD52:AI52,"*F*")=1,SUM(LARGE(AD52:AI52,{1,2,3,4,5})),IF(COUNTIFS(AD52:AI52,"*F*")=2,"C",IF(COUNTIFS(AD52:AI52,"*F*")&gt;2,"F")))),IF(COUNTIFS(AD52:AH52,"*F*")=0,SUM(AD52:AH52),IF(COUNTIFS(AD52:AH52,"*F*")=1,"C",IF(COUNTIFS(AD52:AH52,"*F*")&gt;=2,"F"))))</f>
        <v>454</v>
      </c>
      <c r="BK52" s="43">
        <f t="shared" si="23"/>
        <v>90.8</v>
      </c>
    </row>
    <row r="53" spans="1:63" x14ac:dyDescent="0.25">
      <c r="A53" s="35">
        <v>51</v>
      </c>
      <c r="B53" s="36" t="s">
        <v>12</v>
      </c>
      <c r="C53" s="236">
        <v>2329525</v>
      </c>
      <c r="D53" s="236" t="s">
        <v>213</v>
      </c>
      <c r="E53" s="236" t="s">
        <v>19</v>
      </c>
      <c r="F53" s="236">
        <v>101</v>
      </c>
      <c r="G53" s="236">
        <v>92</v>
      </c>
      <c r="H53" s="236" t="s">
        <v>39</v>
      </c>
      <c r="I53" s="236">
        <v>2</v>
      </c>
      <c r="J53" s="236">
        <v>95</v>
      </c>
      <c r="K53" s="236" t="s">
        <v>38</v>
      </c>
      <c r="L53" s="236">
        <v>41</v>
      </c>
      <c r="M53" s="236">
        <v>83</v>
      </c>
      <c r="N53" s="236" t="s">
        <v>39</v>
      </c>
      <c r="O53" s="236">
        <v>86</v>
      </c>
      <c r="P53" s="236">
        <v>95</v>
      </c>
      <c r="Q53" s="236" t="s">
        <v>38</v>
      </c>
      <c r="R53" s="236">
        <v>87</v>
      </c>
      <c r="S53" s="236">
        <v>95</v>
      </c>
      <c r="T53" s="236" t="s">
        <v>38</v>
      </c>
      <c r="U53" s="19"/>
      <c r="V53" s="19"/>
      <c r="W53" s="37"/>
      <c r="X53" s="38">
        <f t="shared" si="24"/>
        <v>101</v>
      </c>
      <c r="Y53" s="38">
        <f t="shared" si="25"/>
        <v>2</v>
      </c>
      <c r="Z53" s="38">
        <f t="shared" si="26"/>
        <v>41</v>
      </c>
      <c r="AA53" s="38">
        <f t="shared" si="27"/>
        <v>86</v>
      </c>
      <c r="AB53" s="38">
        <f t="shared" si="28"/>
        <v>87</v>
      </c>
      <c r="AC53" s="38">
        <f t="shared" si="29"/>
        <v>0</v>
      </c>
      <c r="AD53" s="39">
        <f t="shared" si="30"/>
        <v>92</v>
      </c>
      <c r="AE53" s="39">
        <f t="shared" si="31"/>
        <v>95</v>
      </c>
      <c r="AF53" s="39">
        <f t="shared" si="32"/>
        <v>83</v>
      </c>
      <c r="AG53" s="39">
        <f t="shared" si="33"/>
        <v>95</v>
      </c>
      <c r="AH53" s="39">
        <f t="shared" si="34"/>
        <v>95</v>
      </c>
      <c r="AI53" s="39">
        <f t="shared" si="35"/>
        <v>0</v>
      </c>
      <c r="AJ53" s="40" t="str">
        <f t="shared" si="36"/>
        <v>A2</v>
      </c>
      <c r="AK53" s="40" t="str">
        <f t="shared" si="37"/>
        <v>A1</v>
      </c>
      <c r="AL53" s="40" t="str">
        <f t="shared" si="38"/>
        <v>A2</v>
      </c>
      <c r="AM53" s="40" t="str">
        <f t="shared" si="39"/>
        <v>A1</v>
      </c>
      <c r="AN53" s="40" t="str">
        <f t="shared" si="40"/>
        <v>A1</v>
      </c>
      <c r="AO53" s="40">
        <f t="shared" si="41"/>
        <v>0</v>
      </c>
      <c r="AP53" s="41">
        <f t="shared" si="18"/>
        <v>95</v>
      </c>
      <c r="AQ53" s="41">
        <f t="shared" si="19"/>
        <v>95</v>
      </c>
      <c r="AR53" s="41">
        <f t="shared" si="20"/>
        <v>95</v>
      </c>
      <c r="AS53" s="41">
        <f t="shared" si="21"/>
        <v>92</v>
      </c>
      <c r="AT53" s="41">
        <f t="shared" si="22"/>
        <v>83</v>
      </c>
      <c r="AU53" s="236">
        <v>101</v>
      </c>
      <c r="AV53" s="236">
        <v>92</v>
      </c>
      <c r="AW53" s="236" t="s">
        <v>39</v>
      </c>
      <c r="AX53" s="236">
        <v>2</v>
      </c>
      <c r="AY53" s="236">
        <v>95</v>
      </c>
      <c r="AZ53" s="236" t="s">
        <v>38</v>
      </c>
      <c r="BA53" s="236">
        <v>41</v>
      </c>
      <c r="BB53" s="236">
        <v>83</v>
      </c>
      <c r="BC53" s="236" t="s">
        <v>39</v>
      </c>
      <c r="BD53" s="236">
        <v>86</v>
      </c>
      <c r="BE53" s="236">
        <v>95</v>
      </c>
      <c r="BF53" s="236" t="s">
        <v>38</v>
      </c>
      <c r="BG53" s="236">
        <v>87</v>
      </c>
      <c r="BH53" s="236">
        <v>95</v>
      </c>
      <c r="BI53" s="236" t="s">
        <v>38</v>
      </c>
      <c r="BJ53" s="42">
        <f>IF(COUNTIF(AD53:AI53,0)=0,IF(COUNTIFS(AD53:AI53,"*F*")=0,SUM(LARGE(AD53:AI53,{1,2,3,4,5})),IF(COUNTIFS(AD53:AI53,"*F*")=1,SUM(LARGE(AD53:AI53,{1,2,3,4,5})),IF(COUNTIFS(AD53:AI53,"*F*")=2,"C",IF(COUNTIFS(AD53:AI53,"*F*")&gt;2,"F")))),IF(COUNTIFS(AD53:AH53,"*F*")=0,SUM(AD53:AH53),IF(COUNTIFS(AD53:AH53,"*F*")=1,"C",IF(COUNTIFS(AD53:AH53,"*F*")&gt;=2,"F"))))</f>
        <v>460</v>
      </c>
      <c r="BK53" s="43">
        <f t="shared" si="23"/>
        <v>92</v>
      </c>
    </row>
    <row r="54" spans="1:63" x14ac:dyDescent="0.25">
      <c r="A54" s="35">
        <v>52</v>
      </c>
      <c r="B54" s="36" t="s">
        <v>12</v>
      </c>
      <c r="C54" s="236">
        <v>2329526</v>
      </c>
      <c r="D54" s="236" t="s">
        <v>214</v>
      </c>
      <c r="E54" s="236" t="s">
        <v>15</v>
      </c>
      <c r="F54" s="236">
        <v>101</v>
      </c>
      <c r="G54" s="236">
        <v>74</v>
      </c>
      <c r="H54" s="236" t="s">
        <v>41</v>
      </c>
      <c r="I54" s="236">
        <v>2</v>
      </c>
      <c r="J54" s="236">
        <v>73</v>
      </c>
      <c r="K54" s="236" t="s">
        <v>41</v>
      </c>
      <c r="L54" s="236">
        <v>41</v>
      </c>
      <c r="M54" s="236">
        <v>52</v>
      </c>
      <c r="N54" s="236" t="s">
        <v>41</v>
      </c>
      <c r="O54" s="236">
        <v>86</v>
      </c>
      <c r="P54" s="236">
        <v>57</v>
      </c>
      <c r="Q54" s="236" t="s">
        <v>41</v>
      </c>
      <c r="R54" s="236">
        <v>87</v>
      </c>
      <c r="S54" s="236">
        <v>60</v>
      </c>
      <c r="T54" s="236" t="s">
        <v>40</v>
      </c>
      <c r="U54" s="19"/>
      <c r="V54" s="19"/>
      <c r="W54" s="37"/>
      <c r="X54" s="38">
        <f t="shared" si="24"/>
        <v>101</v>
      </c>
      <c r="Y54" s="38">
        <f t="shared" si="25"/>
        <v>2</v>
      </c>
      <c r="Z54" s="38">
        <f t="shared" si="26"/>
        <v>41</v>
      </c>
      <c r="AA54" s="38">
        <f t="shared" si="27"/>
        <v>86</v>
      </c>
      <c r="AB54" s="38">
        <f t="shared" si="28"/>
        <v>87</v>
      </c>
      <c r="AC54" s="38">
        <f t="shared" si="29"/>
        <v>0</v>
      </c>
      <c r="AD54" s="39">
        <f t="shared" si="30"/>
        <v>74</v>
      </c>
      <c r="AE54" s="39">
        <f t="shared" si="31"/>
        <v>73</v>
      </c>
      <c r="AF54" s="39">
        <f t="shared" si="32"/>
        <v>52</v>
      </c>
      <c r="AG54" s="39">
        <f t="shared" si="33"/>
        <v>57</v>
      </c>
      <c r="AH54" s="39">
        <f t="shared" si="34"/>
        <v>60</v>
      </c>
      <c r="AI54" s="39">
        <f t="shared" si="35"/>
        <v>0</v>
      </c>
      <c r="AJ54" s="40" t="str">
        <f t="shared" si="36"/>
        <v>C1</v>
      </c>
      <c r="AK54" s="40" t="str">
        <f t="shared" si="37"/>
        <v>C1</v>
      </c>
      <c r="AL54" s="40" t="str">
        <f t="shared" si="38"/>
        <v>C1</v>
      </c>
      <c r="AM54" s="40" t="str">
        <f t="shared" si="39"/>
        <v>C1</v>
      </c>
      <c r="AN54" s="40" t="str">
        <f t="shared" si="40"/>
        <v>C2</v>
      </c>
      <c r="AO54" s="40">
        <f t="shared" si="41"/>
        <v>0</v>
      </c>
      <c r="AP54" s="41">
        <f t="shared" si="18"/>
        <v>74</v>
      </c>
      <c r="AQ54" s="41">
        <f t="shared" si="19"/>
        <v>73</v>
      </c>
      <c r="AR54" s="41">
        <f t="shared" si="20"/>
        <v>60</v>
      </c>
      <c r="AS54" s="41">
        <f t="shared" si="21"/>
        <v>57</v>
      </c>
      <c r="AT54" s="41">
        <f t="shared" si="22"/>
        <v>52</v>
      </c>
      <c r="AU54" s="236">
        <v>101</v>
      </c>
      <c r="AV54" s="236">
        <v>74</v>
      </c>
      <c r="AW54" s="236" t="s">
        <v>41</v>
      </c>
      <c r="AX54" s="236">
        <v>2</v>
      </c>
      <c r="AY54" s="236">
        <v>73</v>
      </c>
      <c r="AZ54" s="236" t="s">
        <v>41</v>
      </c>
      <c r="BA54" s="236">
        <v>41</v>
      </c>
      <c r="BB54" s="236">
        <v>52</v>
      </c>
      <c r="BC54" s="236" t="s">
        <v>41</v>
      </c>
      <c r="BD54" s="236">
        <v>86</v>
      </c>
      <c r="BE54" s="236">
        <v>57</v>
      </c>
      <c r="BF54" s="236" t="s">
        <v>41</v>
      </c>
      <c r="BG54" s="236">
        <v>87</v>
      </c>
      <c r="BH54" s="236">
        <v>60</v>
      </c>
      <c r="BI54" s="236" t="s">
        <v>40</v>
      </c>
      <c r="BJ54" s="42">
        <f>IF(COUNTIF(AD54:AI54,0)=0,IF(COUNTIFS(AD54:AI54,"*F*")=0,SUM(LARGE(AD54:AI54,{1,2,3,4,5})),IF(COUNTIFS(AD54:AI54,"*F*")=1,SUM(LARGE(AD54:AI54,{1,2,3,4,5})),IF(COUNTIFS(AD54:AI54,"*F*")=2,"C",IF(COUNTIFS(AD54:AI54,"*F*")&gt;2,"F")))),IF(COUNTIFS(AD54:AH54,"*F*")=0,SUM(AD54:AH54),IF(COUNTIFS(AD54:AH54,"*F*")=1,"C",IF(COUNTIFS(AD54:AH54,"*F*")&gt;=2,"F"))))</f>
        <v>316</v>
      </c>
      <c r="BK54" s="43">
        <f t="shared" si="23"/>
        <v>63.2</v>
      </c>
    </row>
    <row r="55" spans="1:63" x14ac:dyDescent="0.25">
      <c r="A55" s="35">
        <v>53</v>
      </c>
      <c r="B55" s="36" t="s">
        <v>12</v>
      </c>
      <c r="C55" s="236">
        <v>2329527</v>
      </c>
      <c r="D55" s="236" t="s">
        <v>215</v>
      </c>
      <c r="E55" s="236" t="s">
        <v>19</v>
      </c>
      <c r="F55" s="236">
        <v>101</v>
      </c>
      <c r="G55" s="236">
        <v>56</v>
      </c>
      <c r="H55" s="236" t="s">
        <v>42</v>
      </c>
      <c r="I55" s="236">
        <v>2</v>
      </c>
      <c r="J55" s="236">
        <v>80</v>
      </c>
      <c r="K55" s="236" t="s">
        <v>36</v>
      </c>
      <c r="L55" s="236">
        <v>41</v>
      </c>
      <c r="M55" s="236">
        <v>46</v>
      </c>
      <c r="N55" s="236" t="s">
        <v>40</v>
      </c>
      <c r="O55" s="236">
        <v>86</v>
      </c>
      <c r="P55" s="236">
        <v>43</v>
      </c>
      <c r="Q55" s="236" t="s">
        <v>42</v>
      </c>
      <c r="R55" s="236">
        <v>87</v>
      </c>
      <c r="S55" s="236">
        <v>46</v>
      </c>
      <c r="T55" s="236" t="s">
        <v>42</v>
      </c>
      <c r="U55" s="19"/>
      <c r="V55" s="19"/>
      <c r="W55" s="37"/>
      <c r="X55" s="38">
        <f t="shared" si="24"/>
        <v>101</v>
      </c>
      <c r="Y55" s="38">
        <f t="shared" si="25"/>
        <v>2</v>
      </c>
      <c r="Z55" s="38">
        <f t="shared" si="26"/>
        <v>41</v>
      </c>
      <c r="AA55" s="38">
        <f t="shared" si="27"/>
        <v>86</v>
      </c>
      <c r="AB55" s="38">
        <f t="shared" si="28"/>
        <v>87</v>
      </c>
      <c r="AC55" s="38">
        <f t="shared" si="29"/>
        <v>0</v>
      </c>
      <c r="AD55" s="39">
        <f t="shared" si="30"/>
        <v>56</v>
      </c>
      <c r="AE55" s="39">
        <f t="shared" si="31"/>
        <v>80</v>
      </c>
      <c r="AF55" s="39">
        <f t="shared" si="32"/>
        <v>46</v>
      </c>
      <c r="AG55" s="39">
        <f t="shared" si="33"/>
        <v>43</v>
      </c>
      <c r="AH55" s="39">
        <f t="shared" si="34"/>
        <v>46</v>
      </c>
      <c r="AI55" s="39">
        <f t="shared" si="35"/>
        <v>0</v>
      </c>
      <c r="AJ55" s="40" t="str">
        <f t="shared" si="36"/>
        <v>D1</v>
      </c>
      <c r="AK55" s="40" t="str">
        <f t="shared" si="37"/>
        <v>B2</v>
      </c>
      <c r="AL55" s="40" t="str">
        <f t="shared" si="38"/>
        <v>C2</v>
      </c>
      <c r="AM55" s="40" t="str">
        <f t="shared" si="39"/>
        <v>D1</v>
      </c>
      <c r="AN55" s="40" t="str">
        <f t="shared" si="40"/>
        <v>D1</v>
      </c>
      <c r="AO55" s="40">
        <f t="shared" si="41"/>
        <v>0</v>
      </c>
      <c r="AP55" s="41">
        <f t="shared" si="18"/>
        <v>80</v>
      </c>
      <c r="AQ55" s="41">
        <f t="shared" si="19"/>
        <v>56</v>
      </c>
      <c r="AR55" s="41">
        <f t="shared" si="20"/>
        <v>46</v>
      </c>
      <c r="AS55" s="41">
        <f t="shared" si="21"/>
        <v>46</v>
      </c>
      <c r="AT55" s="41">
        <f t="shared" si="22"/>
        <v>43</v>
      </c>
      <c r="AU55" s="236">
        <v>101</v>
      </c>
      <c r="AV55" s="236">
        <v>56</v>
      </c>
      <c r="AW55" s="236" t="s">
        <v>42</v>
      </c>
      <c r="AX55" s="236">
        <v>2</v>
      </c>
      <c r="AY55" s="236">
        <v>80</v>
      </c>
      <c r="AZ55" s="236" t="s">
        <v>36</v>
      </c>
      <c r="BA55" s="236">
        <v>41</v>
      </c>
      <c r="BB55" s="236">
        <v>46</v>
      </c>
      <c r="BC55" s="236" t="s">
        <v>40</v>
      </c>
      <c r="BD55" s="236">
        <v>86</v>
      </c>
      <c r="BE55" s="236">
        <v>43</v>
      </c>
      <c r="BF55" s="236" t="s">
        <v>42</v>
      </c>
      <c r="BG55" s="236">
        <v>87</v>
      </c>
      <c r="BH55" s="236">
        <v>46</v>
      </c>
      <c r="BI55" s="236" t="s">
        <v>42</v>
      </c>
      <c r="BJ55" s="42">
        <f>IF(COUNTIF(AD55:AI55,0)=0,IF(COUNTIFS(AD55:AI55,"*F*")=0,SUM(LARGE(AD55:AI55,{1,2,3,4,5})),IF(COUNTIFS(AD55:AI55,"*F*")=1,SUM(LARGE(AD55:AI55,{1,2,3,4,5})),IF(COUNTIFS(AD55:AI55,"*F*")=2,"C",IF(COUNTIFS(AD55:AI55,"*F*")&gt;2,"F")))),IF(COUNTIFS(AD55:AH55,"*F*")=0,SUM(AD55:AH55),IF(COUNTIFS(AD55:AH55,"*F*")=1,"C",IF(COUNTIFS(AD55:AH55,"*F*")&gt;=2,"F"))))</f>
        <v>271</v>
      </c>
      <c r="BK55" s="43">
        <f t="shared" si="23"/>
        <v>54.2</v>
      </c>
    </row>
    <row r="56" spans="1:63" ht="15" customHeight="1" x14ac:dyDescent="0.25">
      <c r="A56" s="35">
        <v>54</v>
      </c>
      <c r="B56" s="36" t="s">
        <v>12</v>
      </c>
      <c r="C56" s="236">
        <v>2329528</v>
      </c>
      <c r="D56" s="236" t="s">
        <v>216</v>
      </c>
      <c r="E56" s="236" t="s">
        <v>15</v>
      </c>
      <c r="F56" s="236">
        <v>101</v>
      </c>
      <c r="G56" s="236">
        <v>73</v>
      </c>
      <c r="H56" s="236" t="s">
        <v>41</v>
      </c>
      <c r="I56" s="236">
        <v>2</v>
      </c>
      <c r="J56" s="236">
        <v>84</v>
      </c>
      <c r="K56" s="236" t="s">
        <v>37</v>
      </c>
      <c r="L56" s="236">
        <v>41</v>
      </c>
      <c r="M56" s="236">
        <v>63</v>
      </c>
      <c r="N56" s="236" t="s">
        <v>36</v>
      </c>
      <c r="O56" s="236">
        <v>86</v>
      </c>
      <c r="P56" s="236">
        <v>68</v>
      </c>
      <c r="Q56" s="236" t="s">
        <v>36</v>
      </c>
      <c r="R56" s="236">
        <v>87</v>
      </c>
      <c r="S56" s="236">
        <v>82</v>
      </c>
      <c r="T56" s="236" t="s">
        <v>37</v>
      </c>
      <c r="U56" s="19"/>
      <c r="V56" s="19"/>
      <c r="W56" s="37"/>
      <c r="X56" s="38">
        <f t="shared" si="24"/>
        <v>101</v>
      </c>
      <c r="Y56" s="38">
        <f t="shared" si="25"/>
        <v>2</v>
      </c>
      <c r="Z56" s="38">
        <f t="shared" si="26"/>
        <v>41</v>
      </c>
      <c r="AA56" s="38">
        <f t="shared" si="27"/>
        <v>86</v>
      </c>
      <c r="AB56" s="38">
        <f t="shared" si="28"/>
        <v>87</v>
      </c>
      <c r="AC56" s="38">
        <f t="shared" si="29"/>
        <v>0</v>
      </c>
      <c r="AD56" s="39">
        <f t="shared" si="30"/>
        <v>73</v>
      </c>
      <c r="AE56" s="39">
        <f t="shared" si="31"/>
        <v>84</v>
      </c>
      <c r="AF56" s="39">
        <f t="shared" si="32"/>
        <v>63</v>
      </c>
      <c r="AG56" s="39">
        <f t="shared" si="33"/>
        <v>68</v>
      </c>
      <c r="AH56" s="39">
        <f t="shared" si="34"/>
        <v>82</v>
      </c>
      <c r="AI56" s="39">
        <f t="shared" si="35"/>
        <v>0</v>
      </c>
      <c r="AJ56" s="40" t="str">
        <f t="shared" si="36"/>
        <v>C1</v>
      </c>
      <c r="AK56" s="40" t="str">
        <f t="shared" si="37"/>
        <v>B1</v>
      </c>
      <c r="AL56" s="40" t="str">
        <f t="shared" si="38"/>
        <v>B2</v>
      </c>
      <c r="AM56" s="40" t="str">
        <f t="shared" si="39"/>
        <v>B2</v>
      </c>
      <c r="AN56" s="40" t="str">
        <f t="shared" si="40"/>
        <v>B1</v>
      </c>
      <c r="AO56" s="40">
        <f t="shared" si="41"/>
        <v>0</v>
      </c>
      <c r="AP56" s="41">
        <f t="shared" si="18"/>
        <v>84</v>
      </c>
      <c r="AQ56" s="41">
        <f t="shared" si="19"/>
        <v>82</v>
      </c>
      <c r="AR56" s="41">
        <f t="shared" si="20"/>
        <v>73</v>
      </c>
      <c r="AS56" s="41">
        <f t="shared" si="21"/>
        <v>68</v>
      </c>
      <c r="AT56" s="41">
        <f t="shared" si="22"/>
        <v>63</v>
      </c>
      <c r="AU56" s="236">
        <v>101</v>
      </c>
      <c r="AV56" s="236">
        <v>73</v>
      </c>
      <c r="AW56" s="236" t="s">
        <v>41</v>
      </c>
      <c r="AX56" s="236">
        <v>2</v>
      </c>
      <c r="AY56" s="236">
        <v>84</v>
      </c>
      <c r="AZ56" s="236" t="s">
        <v>37</v>
      </c>
      <c r="BA56" s="236">
        <v>41</v>
      </c>
      <c r="BB56" s="236">
        <v>63</v>
      </c>
      <c r="BC56" s="236" t="s">
        <v>36</v>
      </c>
      <c r="BD56" s="236">
        <v>86</v>
      </c>
      <c r="BE56" s="236">
        <v>68</v>
      </c>
      <c r="BF56" s="236" t="s">
        <v>36</v>
      </c>
      <c r="BG56" s="236">
        <v>87</v>
      </c>
      <c r="BH56" s="236">
        <v>82</v>
      </c>
      <c r="BI56" s="236" t="s">
        <v>37</v>
      </c>
      <c r="BJ56" s="42">
        <f>IF(COUNTIF(AD56:AI56,0)=0,IF(COUNTIFS(AD56:AI56,"*F*")=0,SUM(LARGE(AD56:AI56,{1,2,3,4,5})),IF(COUNTIFS(AD56:AI56,"*F*")=1,SUM(LARGE(AD56:AI56,{1,2,3,4,5})),IF(COUNTIFS(AD56:AI56,"*F*")=2,"C",IF(COUNTIFS(AD56:AI56,"*F*")&gt;2,"F")))),IF(COUNTIFS(AD56:AH56,"*F*")=0,SUM(AD56:AH56),IF(COUNTIFS(AD56:AH56,"*F*")=1,"C",IF(COUNTIFS(AD56:AH56,"*F*")&gt;=2,"F"))))</f>
        <v>370</v>
      </c>
      <c r="BK56" s="43">
        <f t="shared" si="23"/>
        <v>74</v>
      </c>
    </row>
  </sheetData>
  <mergeCells count="19">
    <mergeCell ref="A1:A2"/>
    <mergeCell ref="B1:B2"/>
    <mergeCell ref="C1:C2"/>
    <mergeCell ref="D1:D2"/>
    <mergeCell ref="E1:E2"/>
    <mergeCell ref="F1:H1"/>
    <mergeCell ref="I1:K1"/>
    <mergeCell ref="L1:N1"/>
    <mergeCell ref="O1:Q1"/>
    <mergeCell ref="R1:T1"/>
    <mergeCell ref="BD1:BF1"/>
    <mergeCell ref="BG1:BI1"/>
    <mergeCell ref="BJ1:BJ2"/>
    <mergeCell ref="BK1:BK2"/>
    <mergeCell ref="U1:W1"/>
    <mergeCell ref="AP1:AT2"/>
    <mergeCell ref="AU1:AW1"/>
    <mergeCell ref="AX1:AZ1"/>
    <mergeCell ref="BA1:BC1"/>
  </mergeCells>
  <conditionalFormatting sqref="B3:B56">
    <cfRule type="cellIs" dxfId="59" priority="3" operator="equal">
      <formula>h</formula>
    </cfRule>
    <cfRule type="cellIs" dxfId="58" priority="4" operator="equal">
      <formula>"C"</formula>
    </cfRule>
    <cfRule type="cellIs" dxfId="57" priority="5" operator="equal">
      <formula>"S"</formula>
    </cfRule>
  </conditionalFormatting>
  <conditionalFormatting sqref="C3:C56">
    <cfRule type="cellIs" dxfId="56" priority="6" operator="equal">
      <formula>48</formula>
    </cfRule>
    <cfRule type="cellIs" dxfId="55" priority="7" operator="equal">
      <formula>83</formula>
    </cfRule>
    <cfRule type="cellIs" dxfId="54" priority="8" operator="equal">
      <formula>29</formula>
    </cfRule>
    <cfRule type="cellIs" dxfId="53" priority="9" operator="equal">
      <formula>65</formula>
    </cfRule>
    <cfRule type="cellIs" dxfId="52" priority="10" operator="equal">
      <formula>55</formula>
    </cfRule>
    <cfRule type="cellIs" dxfId="51" priority="11" operator="equal">
      <formula>54</formula>
    </cfRule>
    <cfRule type="cellIs" dxfId="50" priority="12" operator="equal">
      <formula>44</formula>
    </cfRule>
    <cfRule type="cellIs" dxfId="49" priority="13" operator="equal">
      <formula>43</formula>
    </cfRule>
    <cfRule type="cellIs" dxfId="48" priority="14" operator="equal">
      <formula>42</formula>
    </cfRule>
    <cfRule type="cellIs" dxfId="47" priority="15" operator="equal">
      <formula>41</formula>
    </cfRule>
    <cfRule type="cellIs" dxfId="46" priority="16" operator="equal">
      <formula>41</formula>
    </cfRule>
    <cfRule type="cellIs" dxfId="45" priority="17" operator="equal">
      <formula>30</formula>
    </cfRule>
    <cfRule type="cellIs" dxfId="44" priority="18" operator="equal">
      <formula>28</formula>
    </cfRule>
    <cfRule type="cellIs" dxfId="43" priority="19" operator="equal">
      <formula>28</formula>
    </cfRule>
    <cfRule type="cellIs" dxfId="42" priority="20" operator="equal">
      <formula>27</formula>
    </cfRule>
    <cfRule type="cellIs" dxfId="41" priority="21" operator="equal">
      <formula>302</formula>
    </cfRule>
    <cfRule type="cellIs" dxfId="40" priority="22" operator="equal">
      <formula>301</formula>
    </cfRule>
  </conditionalFormatting>
  <conditionalFormatting sqref="BK3:BK56">
    <cfRule type="cellIs" dxfId="39" priority="23" operator="equal">
      <formula>"F"</formula>
    </cfRule>
    <cfRule type="cellIs" dxfId="38" priority="24" operator="equal">
      <formula>"C"</formula>
    </cfRule>
  </conditionalFormatting>
  <conditionalFormatting sqref="BJ3:BJ56">
    <cfRule type="cellIs" dxfId="37" priority="26" operator="equal">
      <formula>"C"</formula>
    </cfRule>
    <cfRule type="cellIs" dxfId="36" priority="27" operator="equal">
      <formula>"F"</formula>
    </cfRule>
  </conditionalFormatting>
  <conditionalFormatting sqref="C3:C56">
    <cfRule type="cellIs" dxfId="35" priority="28" operator="equal">
      <formula>48</formula>
    </cfRule>
    <cfRule type="cellIs" dxfId="34" priority="29" operator="equal">
      <formula>83</formula>
    </cfRule>
    <cfRule type="cellIs" dxfId="33" priority="30" operator="equal">
      <formula>29</formula>
    </cfRule>
    <cfRule type="cellIs" dxfId="32" priority="31" operator="equal">
      <formula>65</formula>
    </cfRule>
    <cfRule type="cellIs" dxfId="31" priority="32" operator="equal">
      <formula>55</formula>
    </cfRule>
    <cfRule type="cellIs" dxfId="30" priority="33" operator="equal">
      <formula>54</formula>
    </cfRule>
    <cfRule type="cellIs" dxfId="29" priority="34" operator="equal">
      <formula>44</formula>
    </cfRule>
    <cfRule type="cellIs" dxfId="28" priority="35" operator="equal">
      <formula>43</formula>
    </cfRule>
    <cfRule type="cellIs" dxfId="27" priority="36" operator="equal">
      <formula>42</formula>
    </cfRule>
    <cfRule type="cellIs" dxfId="26" priority="37" operator="equal">
      <formula>41</formula>
    </cfRule>
    <cfRule type="cellIs" dxfId="25" priority="38" operator="equal">
      <formula>41</formula>
    </cfRule>
    <cfRule type="cellIs" dxfId="24" priority="39" operator="equal">
      <formula>30</formula>
    </cfRule>
    <cfRule type="cellIs" dxfId="23" priority="40" operator="equal">
      <formula>28</formula>
    </cfRule>
    <cfRule type="cellIs" dxfId="22" priority="41" operator="equal">
      <formula>28</formula>
    </cfRule>
    <cfRule type="cellIs" dxfId="21" priority="42" operator="equal">
      <formula>27</formula>
    </cfRule>
    <cfRule type="cellIs" dxfId="20" priority="43" operator="equal">
      <formula>302</formula>
    </cfRule>
    <cfRule type="cellIs" dxfId="19" priority="44" operator="equal">
      <formula>301</formula>
    </cfRule>
  </conditionalFormatting>
  <conditionalFormatting sqref="F3:F56">
    <cfRule type="cellIs" dxfId="18" priority="45" operator="equal">
      <formula>83</formula>
    </cfRule>
  </conditionalFormatting>
  <conditionalFormatting sqref="C3:C56">
    <cfRule type="cellIs" dxfId="17" priority="63" operator="equal">
      <formula>48</formula>
    </cfRule>
    <cfRule type="cellIs" dxfId="16" priority="64" operator="equal">
      <formula>83</formula>
    </cfRule>
    <cfRule type="cellIs" dxfId="15" priority="65" operator="equal">
      <formula>29</formula>
    </cfRule>
    <cfRule type="cellIs" dxfId="14" priority="66" operator="equal">
      <formula>65</formula>
    </cfRule>
    <cfRule type="cellIs" dxfId="13" priority="67" operator="equal">
      <formula>55</formula>
    </cfRule>
    <cfRule type="cellIs" dxfId="12" priority="68" operator="equal">
      <formula>54</formula>
    </cfRule>
    <cfRule type="cellIs" dxfId="11" priority="69" operator="equal">
      <formula>44</formula>
    </cfRule>
    <cfRule type="cellIs" dxfId="10" priority="70" operator="equal">
      <formula>43</formula>
    </cfRule>
    <cfRule type="cellIs" dxfId="9" priority="71" operator="equal">
      <formula>42</formula>
    </cfRule>
    <cfRule type="cellIs" dxfId="8" priority="72" operator="equal">
      <formula>41</formula>
    </cfRule>
    <cfRule type="cellIs" dxfId="7" priority="73" operator="equal">
      <formula>41</formula>
    </cfRule>
    <cfRule type="cellIs" dxfId="6" priority="74" operator="equal">
      <formula>30</formula>
    </cfRule>
    <cfRule type="cellIs" dxfId="5" priority="75" operator="equal">
      <formula>28</formula>
    </cfRule>
    <cfRule type="cellIs" dxfId="4" priority="76" operator="equal">
      <formula>28</formula>
    </cfRule>
    <cfRule type="cellIs" dxfId="3" priority="77" operator="equal">
      <formula>27</formula>
    </cfRule>
    <cfRule type="cellIs" dxfId="2" priority="78" operator="equal">
      <formula>302</formula>
    </cfRule>
    <cfRule type="cellIs" dxfId="1" priority="79" operator="equal">
      <formula>301</formula>
    </cfRule>
  </conditionalFormatting>
  <conditionalFormatting sqref="AU3:AU56">
    <cfRule type="cellIs" dxfId="0" priority="1" operator="equal">
      <formula>83</formula>
    </cfRule>
  </conditionalFormatting>
  <pageMargins left="0.70833333333333304" right="0.70833333333333304" top="0.74791666666666701" bottom="0.74791666666666701"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6"/>
  <sheetViews>
    <sheetView zoomScaleNormal="100" workbookViewId="0">
      <selection activeCell="B1" sqref="B1:H1"/>
    </sheetView>
  </sheetViews>
  <sheetFormatPr defaultRowHeight="15" x14ac:dyDescent="0.25"/>
  <cols>
    <col min="1" max="1" width="8.5703125"/>
    <col min="2" max="2" width="6.42578125"/>
    <col min="3" max="3" width="8.140625"/>
    <col min="4" max="4" width="8.28515625"/>
    <col min="5" max="5" width="22.28515625"/>
    <col min="6" max="6" width="9.85546875"/>
    <col min="7" max="7" width="7"/>
    <col min="8" max="8" width="5.85546875"/>
    <col min="9" max="9" width="9.42578125"/>
    <col min="10" max="1025" width="8.5703125"/>
  </cols>
  <sheetData>
    <row r="1" spans="2:8" x14ac:dyDescent="0.25">
      <c r="B1" s="265" t="s">
        <v>60</v>
      </c>
      <c r="C1" s="265"/>
      <c r="D1" s="265"/>
      <c r="E1" s="265"/>
      <c r="F1" s="265"/>
      <c r="G1" s="265"/>
      <c r="H1" s="265"/>
    </row>
    <row r="2" spans="2:8" x14ac:dyDescent="0.25">
      <c r="B2" s="44" t="s">
        <v>61</v>
      </c>
      <c r="C2" s="45" t="s">
        <v>62</v>
      </c>
      <c r="D2" s="45" t="s">
        <v>63</v>
      </c>
      <c r="E2" s="45" t="s">
        <v>64</v>
      </c>
      <c r="F2" s="45" t="s">
        <v>65</v>
      </c>
      <c r="G2" s="45" t="s">
        <v>66</v>
      </c>
      <c r="H2" s="46" t="s">
        <v>67</v>
      </c>
    </row>
    <row r="3" spans="2:8" x14ac:dyDescent="0.25">
      <c r="B3" s="47">
        <f>IF(ENTRY!B3="S",ENTRY!A3,"na")</f>
        <v>1</v>
      </c>
      <c r="C3" s="47">
        <f>IF(ENTRY!B3="S",ENTRY!C3,"na")</f>
        <v>2329475</v>
      </c>
      <c r="D3" s="47" t="str">
        <f>IF(ENTRY!B3="S",ENTRY!B3,"na")</f>
        <v>S</v>
      </c>
      <c r="E3" s="47" t="str">
        <f>IF(ENTRY!B3="S",ENTRY!D3,"na")</f>
        <v xml:space="preserve">ABHINANDAN </v>
      </c>
      <c r="F3" s="47">
        <f>IFERROR((COUNTIF($G$3:G3,G3)-1)*0.0001+G3,"NA")</f>
        <v>472</v>
      </c>
      <c r="G3" s="47">
        <f>IF(ENTRY!B3="S",ENTRY!BJ3,"na")</f>
        <v>472</v>
      </c>
      <c r="H3" s="48">
        <f>IF(ENTRY!B3="S",ENTRY!BK3,"na")</f>
        <v>94.4</v>
      </c>
    </row>
    <row r="4" spans="2:8" x14ac:dyDescent="0.25">
      <c r="B4" s="47">
        <f>IF(ENTRY!B4="S",ENTRY!A4,"na")</f>
        <v>2</v>
      </c>
      <c r="C4" s="47">
        <f>IF(ENTRY!B4="S",ENTRY!C4,"na")</f>
        <v>2329476</v>
      </c>
      <c r="D4" s="47" t="str">
        <f>IF(ENTRY!B4="S",ENTRY!B4,"na")</f>
        <v>S</v>
      </c>
      <c r="E4" s="47" t="str">
        <f>IF(ENTRY!B4="S",ENTRY!D4,"na")</f>
        <v>ADITYA RANA</v>
      </c>
      <c r="F4" s="47">
        <f>IFERROR((COUNTIF($G$3:G4,G4)-1)*0.0001+G4,"NA")</f>
        <v>345</v>
      </c>
      <c r="G4" s="47">
        <f>IF(ENTRY!B4="S",ENTRY!BJ4,"na")</f>
        <v>345</v>
      </c>
      <c r="H4" s="48">
        <f>IF(ENTRY!B4="S",ENTRY!BK4,"na")</f>
        <v>69</v>
      </c>
    </row>
    <row r="5" spans="2:8" x14ac:dyDescent="0.25">
      <c r="B5" s="47">
        <f>IF(ENTRY!B5="S",ENTRY!A5,"na")</f>
        <v>3</v>
      </c>
      <c r="C5" s="47">
        <f>IF(ENTRY!B5="S",ENTRY!C5,"na")</f>
        <v>2329477</v>
      </c>
      <c r="D5" s="47" t="str">
        <f>IF(ENTRY!B5="S",ENTRY!B5,"na")</f>
        <v>S</v>
      </c>
      <c r="E5" s="47" t="str">
        <f>IF(ENTRY!B5="S",ENTRY!D5,"na")</f>
        <v xml:space="preserve">ANCHAL </v>
      </c>
      <c r="F5" s="47">
        <f>IFERROR((COUNTIF($G$3:G5,G5)-1)*0.0001+G5,"NA")</f>
        <v>292</v>
      </c>
      <c r="G5" s="47">
        <f>IF(ENTRY!B5="S",ENTRY!BJ5,"na")</f>
        <v>292</v>
      </c>
      <c r="H5" s="48">
        <f>IF(ENTRY!B5="S",ENTRY!BK5,"na")</f>
        <v>58.4</v>
      </c>
    </row>
    <row r="6" spans="2:8" x14ac:dyDescent="0.25">
      <c r="B6" s="47">
        <f>IF(ENTRY!B6="S",ENTRY!A6,"na")</f>
        <v>4</v>
      </c>
      <c r="C6" s="47">
        <f>IF(ENTRY!B6="S",ENTRY!C6,"na")</f>
        <v>2329478</v>
      </c>
      <c r="D6" s="47" t="str">
        <f>IF(ENTRY!B6="S",ENTRY!B6,"na")</f>
        <v>S</v>
      </c>
      <c r="E6" s="47" t="str">
        <f>IF(ENTRY!B6="S",ENTRY!D6,"na")</f>
        <v>ASHIMA BHARDWAJ</v>
      </c>
      <c r="F6" s="47">
        <f>IFERROR((COUNTIF($G$3:G6,G6)-1)*0.0001+G6,"NA")</f>
        <v>287</v>
      </c>
      <c r="G6" s="47">
        <f>IF(ENTRY!B6="S",ENTRY!BJ6,"na")</f>
        <v>287</v>
      </c>
      <c r="H6" s="48">
        <f>IF(ENTRY!B6="S",ENTRY!BK6,"na")</f>
        <v>57.4</v>
      </c>
    </row>
    <row r="7" spans="2:8" x14ac:dyDescent="0.25">
      <c r="B7" s="47">
        <f>IF(ENTRY!B7="S",ENTRY!A7,"na")</f>
        <v>5</v>
      </c>
      <c r="C7" s="47">
        <f>IF(ENTRY!B7="S",ENTRY!C7,"na")</f>
        <v>2329479</v>
      </c>
      <c r="D7" s="47" t="str">
        <f>IF(ENTRY!B7="S",ENTRY!B7,"na")</f>
        <v>S</v>
      </c>
      <c r="E7" s="47" t="str">
        <f>IF(ENTRY!B7="S",ENTRY!D7,"na")</f>
        <v xml:space="preserve">KANIKA </v>
      </c>
      <c r="F7" s="47">
        <f>IFERROR((COUNTIF($G$3:G7,G7)-1)*0.0001+G7,"NA")</f>
        <v>422</v>
      </c>
      <c r="G7" s="47">
        <f>IF(ENTRY!B7="S",ENTRY!BJ7,"na")</f>
        <v>422</v>
      </c>
      <c r="H7" s="48">
        <f>IF(ENTRY!B7="S",ENTRY!BK7,"na")</f>
        <v>84.4</v>
      </c>
    </row>
    <row r="8" spans="2:8" x14ac:dyDescent="0.25">
      <c r="B8" s="47">
        <f>IF(ENTRY!B8="S",ENTRY!A8,"na")</f>
        <v>6</v>
      </c>
      <c r="C8" s="47">
        <f>IF(ENTRY!B8="S",ENTRY!C8,"na")</f>
        <v>2329480</v>
      </c>
      <c r="D8" s="47" t="str">
        <f>IF(ENTRY!B8="S",ENTRY!B8,"na")</f>
        <v>S</v>
      </c>
      <c r="E8" s="47" t="str">
        <f>IF(ENTRY!B8="S",ENTRY!D8,"na")</f>
        <v xml:space="preserve">KHUSHI </v>
      </c>
      <c r="F8" s="47">
        <f>IFERROR((COUNTIF($G$3:G8,G8)-1)*0.0001+G8,"NA")</f>
        <v>396</v>
      </c>
      <c r="G8" s="47">
        <f>IF(ENTRY!B8="S",ENTRY!BJ8,"na")</f>
        <v>396</v>
      </c>
      <c r="H8" s="48">
        <f>IF(ENTRY!B8="S",ENTRY!BK8,"na")</f>
        <v>79.2</v>
      </c>
    </row>
    <row r="9" spans="2:8" x14ac:dyDescent="0.25">
      <c r="B9" s="47">
        <f>IF(ENTRY!B9="S",ENTRY!A9,"na")</f>
        <v>7</v>
      </c>
      <c r="C9" s="47">
        <f>IF(ENTRY!B9="S",ENTRY!C9,"na")</f>
        <v>2329481</v>
      </c>
      <c r="D9" s="47" t="str">
        <f>IF(ENTRY!B9="S",ENTRY!B9,"na")</f>
        <v>S</v>
      </c>
      <c r="E9" s="47" t="str">
        <f>IF(ENTRY!B9="S",ENTRY!D9,"na")</f>
        <v xml:space="preserve">MANDEEP </v>
      </c>
      <c r="F9" s="47">
        <f>IFERROR((COUNTIF($G$3:G9,G9)-1)*0.0001+G9,"NA")</f>
        <v>406</v>
      </c>
      <c r="G9" s="47">
        <f>IF(ENTRY!B9="S",ENTRY!BJ9,"na")</f>
        <v>406</v>
      </c>
      <c r="H9" s="48">
        <f>IF(ENTRY!B9="S",ENTRY!BK9,"na")</f>
        <v>81.2</v>
      </c>
    </row>
    <row r="10" spans="2:8" x14ac:dyDescent="0.25">
      <c r="B10" s="47">
        <f>IF(ENTRY!B10="S",ENTRY!A10,"na")</f>
        <v>8</v>
      </c>
      <c r="C10" s="47">
        <f>IF(ENTRY!B10="S",ENTRY!C10,"na")</f>
        <v>2329482</v>
      </c>
      <c r="D10" s="47" t="str">
        <f>IF(ENTRY!B10="S",ENTRY!B10,"na")</f>
        <v>S</v>
      </c>
      <c r="E10" s="47" t="str">
        <f>IF(ENTRY!B10="S",ENTRY!D10,"na")</f>
        <v>NIKITA KAPOOR</v>
      </c>
      <c r="F10" s="47">
        <f>IFERROR((COUNTIF($G$3:G10,G10)-1)*0.0001+G10,"NA")</f>
        <v>353</v>
      </c>
      <c r="G10" s="47">
        <f>IF(ENTRY!B10="S",ENTRY!BJ10,"na")</f>
        <v>353</v>
      </c>
      <c r="H10" s="48">
        <f>IF(ENTRY!B10="S",ENTRY!BK10,"na")</f>
        <v>70.599999999999994</v>
      </c>
    </row>
    <row r="11" spans="2:8" x14ac:dyDescent="0.25">
      <c r="B11" s="47">
        <f>IF(ENTRY!B11="S",ENTRY!A11,"na")</f>
        <v>9</v>
      </c>
      <c r="C11" s="47">
        <f>IF(ENTRY!B11="S",ENTRY!C11,"na")</f>
        <v>2329483</v>
      </c>
      <c r="D11" s="47" t="str">
        <f>IF(ENTRY!B11="S",ENTRY!B11,"na")</f>
        <v>S</v>
      </c>
      <c r="E11" s="47" t="str">
        <f>IF(ENTRY!B11="S",ENTRY!D11,"na")</f>
        <v xml:space="preserve">PRIYA </v>
      </c>
      <c r="F11" s="47">
        <f>IFERROR((COUNTIF($G$3:G11,G11)-1)*0.0001+G11,"NA")</f>
        <v>382</v>
      </c>
      <c r="G11" s="47">
        <f>IF(ENTRY!B11="S",ENTRY!BJ11,"na")</f>
        <v>382</v>
      </c>
      <c r="H11" s="48">
        <f>IF(ENTRY!B11="S",ENTRY!BK11,"na")</f>
        <v>76.400000000000006</v>
      </c>
    </row>
    <row r="12" spans="2:8" x14ac:dyDescent="0.25">
      <c r="B12" s="47">
        <f>IF(ENTRY!B12="S",ENTRY!A12,"na")</f>
        <v>10</v>
      </c>
      <c r="C12" s="47">
        <f>IF(ENTRY!B12="S",ENTRY!C12,"na")</f>
        <v>2329484</v>
      </c>
      <c r="D12" s="47" t="str">
        <f>IF(ENTRY!B12="S",ENTRY!B12,"na")</f>
        <v>S</v>
      </c>
      <c r="E12" s="47" t="str">
        <f>IF(ENTRY!B12="S",ENTRY!D12,"na")</f>
        <v>SOURAV KUMAR</v>
      </c>
      <c r="F12" s="47">
        <f>IFERROR((COUNTIF($G$3:G12,G12)-1)*0.0001+G12,"NA")</f>
        <v>320</v>
      </c>
      <c r="G12" s="47">
        <f>IF(ENTRY!B12="S",ENTRY!BJ12,"na")</f>
        <v>320</v>
      </c>
      <c r="H12" s="48">
        <f>IF(ENTRY!B12="S",ENTRY!BK12,"na")</f>
        <v>64</v>
      </c>
    </row>
    <row r="13" spans="2:8" x14ac:dyDescent="0.25">
      <c r="B13" s="47">
        <f>IF(ENTRY!B13="S",ENTRY!A13,"na")</f>
        <v>11</v>
      </c>
      <c r="C13" s="47">
        <f>IF(ENTRY!B13="S",ENTRY!C13,"na")</f>
        <v>2329485</v>
      </c>
      <c r="D13" s="47" t="str">
        <f>IF(ENTRY!B13="S",ENTRY!B13,"na")</f>
        <v>S</v>
      </c>
      <c r="E13" s="47" t="str">
        <f>IF(ENTRY!B13="S",ENTRY!D13,"na")</f>
        <v xml:space="preserve">SEJAL </v>
      </c>
      <c r="F13" s="47">
        <f>IFERROR((COUNTIF($G$3:G13,G13)-1)*0.0001+G13,"NA")</f>
        <v>433</v>
      </c>
      <c r="G13" s="47">
        <f>IF(ENTRY!B13="S",ENTRY!BJ13,"na")</f>
        <v>433</v>
      </c>
      <c r="H13" s="48">
        <f>IF(ENTRY!B13="S",ENTRY!BK13,"na")</f>
        <v>86.6</v>
      </c>
    </row>
    <row r="14" spans="2:8" x14ac:dyDescent="0.25">
      <c r="B14" s="47">
        <f>IF(ENTRY!B14="S",ENTRY!A14,"na")</f>
        <v>12</v>
      </c>
      <c r="C14" s="47">
        <f>IF(ENTRY!B14="S",ENTRY!C14,"na")</f>
        <v>2329486</v>
      </c>
      <c r="D14" s="47" t="str">
        <f>IF(ENTRY!B14="S",ENTRY!B14,"na")</f>
        <v>S</v>
      </c>
      <c r="E14" s="47" t="str">
        <f>IF(ENTRY!B14="S",ENTRY!D14,"na")</f>
        <v xml:space="preserve">SHAKSSHI </v>
      </c>
      <c r="F14" s="47">
        <f>IFERROR((COUNTIF($G$3:G14,G14)-1)*0.0001+G14,"NA")</f>
        <v>337</v>
      </c>
      <c r="G14" s="47">
        <f>IF(ENTRY!B14="S",ENTRY!BJ14,"na")</f>
        <v>337</v>
      </c>
      <c r="H14" s="48">
        <f>IF(ENTRY!B14="S",ENTRY!BK14,"na")</f>
        <v>67.400000000000006</v>
      </c>
    </row>
    <row r="15" spans="2:8" x14ac:dyDescent="0.25">
      <c r="B15" s="47">
        <f>IF(ENTRY!B15="S",ENTRY!A15,"na")</f>
        <v>13</v>
      </c>
      <c r="C15" s="47">
        <f>IF(ENTRY!B15="S",ENTRY!C15,"na")</f>
        <v>2329487</v>
      </c>
      <c r="D15" s="47" t="str">
        <f>IF(ENTRY!B15="S",ENTRY!B15,"na")</f>
        <v>S</v>
      </c>
      <c r="E15" s="47" t="str">
        <f>IF(ENTRY!B15="S",ENTRY!D15,"na")</f>
        <v xml:space="preserve">VIKAS </v>
      </c>
      <c r="F15" s="47">
        <f>IFERROR((COUNTIF($G$3:G15,G15)-1)*0.0001+G15,"NA")</f>
        <v>358</v>
      </c>
      <c r="G15" s="47">
        <f>IF(ENTRY!B15="S",ENTRY!BJ15,"na")</f>
        <v>358</v>
      </c>
      <c r="H15" s="48">
        <f>IF(ENTRY!B15="S",ENTRY!BK15,"na")</f>
        <v>71.599999999999994</v>
      </c>
    </row>
    <row r="16" spans="2:8" x14ac:dyDescent="0.25">
      <c r="B16" s="47">
        <f>IF(ENTRY!B16="S",ENTRY!A16,"na")</f>
        <v>14</v>
      </c>
      <c r="C16" s="47">
        <f>IF(ENTRY!B16="S",ENTRY!C16,"na")</f>
        <v>2329488</v>
      </c>
      <c r="D16" s="47" t="str">
        <f>IF(ENTRY!B16="S",ENTRY!B16,"na")</f>
        <v>S</v>
      </c>
      <c r="E16" s="47" t="str">
        <f>IF(ENTRY!B16="S",ENTRY!D16,"na")</f>
        <v>DIVYANSHI UPADHYAI</v>
      </c>
      <c r="F16" s="47">
        <f>IFERROR((COUNTIF($G$3:G16,G16)-1)*0.0001+G16,"NA")</f>
        <v>478</v>
      </c>
      <c r="G16" s="47">
        <f>IF(ENTRY!B16="S",ENTRY!BJ16,"na")</f>
        <v>478</v>
      </c>
      <c r="H16" s="48">
        <f>IF(ENTRY!B16="S",ENTRY!BK16,"na")</f>
        <v>95.6</v>
      </c>
    </row>
    <row r="17" spans="2:8" x14ac:dyDescent="0.25">
      <c r="B17" s="47">
        <f>IF(ENTRY!B17="S",ENTRY!A17,"na")</f>
        <v>15</v>
      </c>
      <c r="C17" s="47">
        <f>IF(ENTRY!B17="S",ENTRY!C17,"na")</f>
        <v>2329489</v>
      </c>
      <c r="D17" s="47" t="str">
        <f>IF(ENTRY!B17="S",ENTRY!B17,"na")</f>
        <v>S</v>
      </c>
      <c r="E17" s="47" t="str">
        <f>IF(ENTRY!B17="S",ENTRY!D17,"na")</f>
        <v>SHIVANSH PATHANIA</v>
      </c>
      <c r="F17" s="47">
        <f>IFERROR((COUNTIF($G$3:G17,G17)-1)*0.0001+G17,"NA")</f>
        <v>403</v>
      </c>
      <c r="G17" s="47">
        <f>IF(ENTRY!B17="S",ENTRY!BJ17,"na")</f>
        <v>403</v>
      </c>
      <c r="H17" s="48">
        <f>IF(ENTRY!B17="S",ENTRY!BK17,"na")</f>
        <v>80.599999999999994</v>
      </c>
    </row>
    <row r="18" spans="2:8" x14ac:dyDescent="0.25">
      <c r="B18" s="47">
        <f>IF(ENTRY!B18="S",ENTRY!A18,"na")</f>
        <v>16</v>
      </c>
      <c r="C18" s="47">
        <f>IF(ENTRY!B18="S",ENTRY!C18,"na")</f>
        <v>2329490</v>
      </c>
      <c r="D18" s="47" t="str">
        <f>IF(ENTRY!B18="S",ENTRY!B18,"na")</f>
        <v>S</v>
      </c>
      <c r="E18" s="47" t="str">
        <f>IF(ENTRY!B18="S",ENTRY!D18,"na")</f>
        <v>PUJA SINGH</v>
      </c>
      <c r="F18" s="47">
        <f>IFERROR((COUNTIF($G$3:G18,G18)-1)*0.0001+G18,"NA")</f>
        <v>407</v>
      </c>
      <c r="G18" s="47">
        <f>IF(ENTRY!B18="S",ENTRY!BJ18,"na")</f>
        <v>407</v>
      </c>
      <c r="H18" s="48">
        <f>IF(ENTRY!B18="S",ENTRY!BK18,"na")</f>
        <v>81.400000000000006</v>
      </c>
    </row>
    <row r="19" spans="2:8" x14ac:dyDescent="0.25">
      <c r="B19" s="47">
        <f>IF(ENTRY!B19="S",ENTRY!A19,"na")</f>
        <v>17</v>
      </c>
      <c r="C19" s="47">
        <f>IF(ENTRY!B19="S",ENTRY!C19,"na")</f>
        <v>2329491</v>
      </c>
      <c r="D19" s="47" t="str">
        <f>IF(ENTRY!B19="S",ENTRY!B19,"na")</f>
        <v>S</v>
      </c>
      <c r="E19" s="47" t="str">
        <f>IF(ENTRY!B19="S",ENTRY!D19,"na")</f>
        <v xml:space="preserve">SHAYNA </v>
      </c>
      <c r="F19" s="47">
        <f>IFERROR((COUNTIF($G$3:G19,G19)-1)*0.0001+G19,"NA")</f>
        <v>436</v>
      </c>
      <c r="G19" s="47">
        <f>IF(ENTRY!B19="S",ENTRY!BJ19,"na")</f>
        <v>436</v>
      </c>
      <c r="H19" s="48">
        <f>IF(ENTRY!B19="S",ENTRY!BK19,"na")</f>
        <v>87.2</v>
      </c>
    </row>
    <row r="20" spans="2:8" x14ac:dyDescent="0.25">
      <c r="B20" s="47">
        <f>IF(ENTRY!B20="S",ENTRY!A20,"na")</f>
        <v>18</v>
      </c>
      <c r="C20" s="47">
        <f>IF(ENTRY!B20="S",ENTRY!C20,"na")</f>
        <v>2329492</v>
      </c>
      <c r="D20" s="47" t="str">
        <f>IF(ENTRY!B20="S",ENTRY!B20,"na")</f>
        <v>S</v>
      </c>
      <c r="E20" s="47" t="str">
        <f>IF(ENTRY!B20="S",ENTRY!D20,"na")</f>
        <v>VAISHNOBI DAS</v>
      </c>
      <c r="F20" s="47">
        <f>IFERROR((COUNTIF($G$3:G20,G20)-1)*0.0001+G20,"NA")</f>
        <v>391</v>
      </c>
      <c r="G20" s="47">
        <f>IF(ENTRY!B20="S",ENTRY!BJ20,"na")</f>
        <v>391</v>
      </c>
      <c r="H20" s="48">
        <f>IF(ENTRY!B20="S",ENTRY!BK20,"na")</f>
        <v>78.2</v>
      </c>
    </row>
    <row r="21" spans="2:8" x14ac:dyDescent="0.25">
      <c r="B21" s="47">
        <f>IF(ENTRY!B21="S",ENTRY!A21,"na")</f>
        <v>19</v>
      </c>
      <c r="C21" s="47">
        <f>IF(ENTRY!B21="S",ENTRY!C21,"na")</f>
        <v>2329493</v>
      </c>
      <c r="D21" s="47" t="str">
        <f>IF(ENTRY!B21="S",ENTRY!B21,"na")</f>
        <v>S</v>
      </c>
      <c r="E21" s="47" t="str">
        <f>IF(ENTRY!B21="S",ENTRY!D21,"na")</f>
        <v>BHAWNA KUMARI</v>
      </c>
      <c r="F21" s="47">
        <f>IFERROR((COUNTIF($G$3:G21,G21)-1)*0.0001+G21,"NA")</f>
        <v>474</v>
      </c>
      <c r="G21" s="47">
        <f>IF(ENTRY!B21="S",ENTRY!BJ21,"na")</f>
        <v>474</v>
      </c>
      <c r="H21" s="48">
        <f>IF(ENTRY!B21="S",ENTRY!BK21,"na")</f>
        <v>94.8</v>
      </c>
    </row>
    <row r="22" spans="2:8" x14ac:dyDescent="0.25">
      <c r="B22" s="47">
        <f>IF(ENTRY!B22="S",ENTRY!A22,"na")</f>
        <v>20</v>
      </c>
      <c r="C22" s="47">
        <f>IF(ENTRY!B22="S",ENTRY!C22,"na")</f>
        <v>2329494</v>
      </c>
      <c r="D22" s="47" t="str">
        <f>IF(ENTRY!B22="S",ENTRY!B22,"na")</f>
        <v>S</v>
      </c>
      <c r="E22" s="47" t="str">
        <f>IF(ENTRY!B22="S",ENTRY!D22,"na")</f>
        <v>SATYAM SINGH</v>
      </c>
      <c r="F22" s="47">
        <f>IFERROR((COUNTIF($G$3:G22,G22)-1)*0.0001+G22,"NA")</f>
        <v>468</v>
      </c>
      <c r="G22" s="47">
        <f>IF(ENTRY!B22="S",ENTRY!BJ22,"na")</f>
        <v>468</v>
      </c>
      <c r="H22" s="48">
        <f>IF(ENTRY!B22="S",ENTRY!BK22,"na")</f>
        <v>93.6</v>
      </c>
    </row>
    <row r="23" spans="2:8" x14ac:dyDescent="0.25">
      <c r="B23" s="47">
        <f>IF(ENTRY!B23="S",ENTRY!A23,"na")</f>
        <v>21</v>
      </c>
      <c r="C23" s="47">
        <f>IF(ENTRY!B23="S",ENTRY!C23,"na")</f>
        <v>2329495</v>
      </c>
      <c r="D23" s="47" t="str">
        <f>IF(ENTRY!B23="S",ENTRY!B23,"na")</f>
        <v>S</v>
      </c>
      <c r="E23" s="47" t="str">
        <f>IF(ENTRY!B23="S",ENTRY!D23,"na")</f>
        <v>PANKAJ PAUL</v>
      </c>
      <c r="F23" s="47">
        <f>IFERROR((COUNTIF($G$3:G23,G23)-1)*0.0001+G23,"NA")</f>
        <v>462</v>
      </c>
      <c r="G23" s="47">
        <f>IF(ENTRY!B23="S",ENTRY!BJ23,"na")</f>
        <v>462</v>
      </c>
      <c r="H23" s="48">
        <f>IF(ENTRY!B23="S",ENTRY!BK23,"na")</f>
        <v>92.4</v>
      </c>
    </row>
    <row r="24" spans="2:8" x14ac:dyDescent="0.25">
      <c r="B24" s="47">
        <f>IF(ENTRY!B24="S",ENTRY!A24,"na")</f>
        <v>22</v>
      </c>
      <c r="C24" s="47">
        <f>IF(ENTRY!B24="S",ENTRY!C24,"na")</f>
        <v>2329496</v>
      </c>
      <c r="D24" s="47" t="str">
        <f>IF(ENTRY!B24="S",ENTRY!B24,"na")</f>
        <v>S</v>
      </c>
      <c r="E24" s="47" t="str">
        <f>IF(ENTRY!B24="S",ENTRY!D24,"na")</f>
        <v xml:space="preserve">VANSHIKA </v>
      </c>
      <c r="F24" s="47">
        <f>IFERROR((COUNTIF($G$3:G24,G24)-1)*0.0001+G24,"NA")</f>
        <v>282</v>
      </c>
      <c r="G24" s="47">
        <f>IF(ENTRY!B24="S",ENTRY!BJ24,"na")</f>
        <v>282</v>
      </c>
      <c r="H24" s="48">
        <f>IF(ENTRY!B24="S",ENTRY!BK24,"na")</f>
        <v>56.4</v>
      </c>
    </row>
    <row r="25" spans="2:8" x14ac:dyDescent="0.25">
      <c r="B25" s="47">
        <f>IF(ENTRY!B25="S",ENTRY!A25,"na")</f>
        <v>23</v>
      </c>
      <c r="C25" s="47">
        <f>IF(ENTRY!B25="S",ENTRY!C25,"na")</f>
        <v>2329497</v>
      </c>
      <c r="D25" s="47" t="str">
        <f>IF(ENTRY!B25="S",ENTRY!B25,"na")</f>
        <v>S</v>
      </c>
      <c r="E25" s="47" t="str">
        <f>IF(ENTRY!B25="S",ENTRY!D25,"na")</f>
        <v xml:space="preserve">ANKITA </v>
      </c>
      <c r="F25" s="47">
        <f>IFERROR((COUNTIF($G$3:G25,G25)-1)*0.0001+G25,"NA")</f>
        <v>341</v>
      </c>
      <c r="G25" s="47">
        <f>IF(ENTRY!B25="S",ENTRY!BJ25,"na")</f>
        <v>341</v>
      </c>
      <c r="H25" s="48">
        <f>IF(ENTRY!B25="S",ENTRY!BK25,"na")</f>
        <v>68.2</v>
      </c>
    </row>
    <row r="26" spans="2:8" x14ac:dyDescent="0.25">
      <c r="B26" s="47">
        <f>IF(ENTRY!B26="S",ENTRY!A26,"na")</f>
        <v>24</v>
      </c>
      <c r="C26" s="47">
        <f>IF(ENTRY!B26="S",ENTRY!C26,"na")</f>
        <v>2329498</v>
      </c>
      <c r="D26" s="47" t="str">
        <f>IF(ENTRY!B26="S",ENTRY!B26,"na")</f>
        <v>S</v>
      </c>
      <c r="E26" s="47" t="str">
        <f>IF(ENTRY!B26="S",ENTRY!D26,"na")</f>
        <v xml:space="preserve">ANKIT </v>
      </c>
      <c r="F26" s="47">
        <f>IFERROR((COUNTIF($G$3:G26,G26)-1)*0.0001+G26,"NA")</f>
        <v>327</v>
      </c>
      <c r="G26" s="47">
        <f>IF(ENTRY!B26="S",ENTRY!BJ26,"na")</f>
        <v>327</v>
      </c>
      <c r="H26" s="48">
        <f>IF(ENTRY!B26="S",ENTRY!BK26,"na")</f>
        <v>65.400000000000006</v>
      </c>
    </row>
    <row r="27" spans="2:8" x14ac:dyDescent="0.25">
      <c r="B27" s="47">
        <f>IF(ENTRY!B27="S",ENTRY!A27,"na")</f>
        <v>25</v>
      </c>
      <c r="C27" s="47">
        <f>IF(ENTRY!B27="S",ENTRY!C27,"na")</f>
        <v>2329499</v>
      </c>
      <c r="D27" s="47" t="str">
        <f>IF(ENTRY!B27="S",ENTRY!B27,"na")</f>
        <v>S</v>
      </c>
      <c r="E27" s="47" t="str">
        <f>IF(ENTRY!B27="S",ENTRY!D27,"na")</f>
        <v>ASHWANI CHAND KATOCH</v>
      </c>
      <c r="F27" s="47">
        <f>IFERROR((COUNTIF($G$3:G27,G27)-1)*0.0001+G27,"NA")</f>
        <v>314</v>
      </c>
      <c r="G27" s="47">
        <f>IF(ENTRY!B27="S",ENTRY!BJ27,"na")</f>
        <v>314</v>
      </c>
      <c r="H27" s="48">
        <f>IF(ENTRY!B27="S",ENTRY!BK27,"na")</f>
        <v>62.8</v>
      </c>
    </row>
    <row r="28" spans="2:8" x14ac:dyDescent="0.25">
      <c r="B28" s="47">
        <f>IF(ENTRY!B28="S",ENTRY!A28,"na")</f>
        <v>26</v>
      </c>
      <c r="C28" s="47">
        <f>IF(ENTRY!B28="S",ENTRY!C28,"na")</f>
        <v>2329500</v>
      </c>
      <c r="D28" s="47" t="str">
        <f>IF(ENTRY!B28="S",ENTRY!B28,"na")</f>
        <v>S</v>
      </c>
      <c r="E28" s="47" t="str">
        <f>IF(ENTRY!B28="S",ENTRY!D28,"na")</f>
        <v xml:space="preserve">ABHISHEK </v>
      </c>
      <c r="F28" s="47">
        <f>IFERROR((COUNTIF($G$3:G28,G28)-1)*0.0001+G28,"NA")</f>
        <v>314.00009999999997</v>
      </c>
      <c r="G28" s="47">
        <f>IF(ENTRY!B28="S",ENTRY!BJ28,"na")</f>
        <v>314</v>
      </c>
      <c r="H28" s="48">
        <f>IF(ENTRY!B28="S",ENTRY!BK28,"na")</f>
        <v>62.8</v>
      </c>
    </row>
    <row r="29" spans="2:8" x14ac:dyDescent="0.25">
      <c r="B29" s="47">
        <f>IF(ENTRY!B29="S",ENTRY!A29,"na")</f>
        <v>27</v>
      </c>
      <c r="C29" s="47">
        <f>IF(ENTRY!B29="S",ENTRY!C29,"na")</f>
        <v>2329501</v>
      </c>
      <c r="D29" s="47" t="str">
        <f>IF(ENTRY!B29="S",ENTRY!B29,"na")</f>
        <v>S</v>
      </c>
      <c r="E29" s="47" t="str">
        <f>IF(ENTRY!B29="S",ENTRY!D29,"na")</f>
        <v>AAVESH KUMAR</v>
      </c>
      <c r="F29" s="47">
        <f>IFERROR((COUNTIF($G$3:G29,G29)-1)*0.0001+G29,"NA")</f>
        <v>384</v>
      </c>
      <c r="G29" s="47">
        <f>IF(ENTRY!B29="S",ENTRY!BJ29,"na")</f>
        <v>384</v>
      </c>
      <c r="H29" s="48">
        <f>IF(ENTRY!B29="S",ENTRY!BK29,"na")</f>
        <v>76.8</v>
      </c>
    </row>
    <row r="30" spans="2:8" x14ac:dyDescent="0.25">
      <c r="B30" s="47">
        <f>IF(ENTRY!B30="S",ENTRY!A30,"na")</f>
        <v>28</v>
      </c>
      <c r="C30" s="47">
        <f>IF(ENTRY!B30="S",ENTRY!C30,"na")</f>
        <v>2329502</v>
      </c>
      <c r="D30" s="47" t="str">
        <f>IF(ENTRY!B30="S",ENTRY!B30,"na")</f>
        <v>S</v>
      </c>
      <c r="E30" s="47" t="str">
        <f>IF(ENTRY!B30="S",ENTRY!D30,"na")</f>
        <v>ABHIMANYU KAUSHAL</v>
      </c>
      <c r="F30" s="47">
        <f>IFERROR((COUNTIF($G$3:G30,G30)-1)*0.0001+G30,"NA")</f>
        <v>369</v>
      </c>
      <c r="G30" s="47">
        <f>IF(ENTRY!B30="S",ENTRY!BJ30,"na")</f>
        <v>369</v>
      </c>
      <c r="H30" s="48">
        <f>IF(ENTRY!B30="S",ENTRY!BK30,"na")</f>
        <v>73.8</v>
      </c>
    </row>
    <row r="31" spans="2:8" x14ac:dyDescent="0.25">
      <c r="B31" s="47">
        <f>IF(ENTRY!B31="S",ENTRY!A31,"na")</f>
        <v>29</v>
      </c>
      <c r="C31" s="47">
        <f>IF(ENTRY!B31="S",ENTRY!C31,"na")</f>
        <v>2329503</v>
      </c>
      <c r="D31" s="47" t="str">
        <f>IF(ENTRY!B31="S",ENTRY!B31,"na")</f>
        <v>S</v>
      </c>
      <c r="E31" s="47" t="str">
        <f>IF(ENTRY!B31="S",ENTRY!D31,"na")</f>
        <v xml:space="preserve">ANMOL </v>
      </c>
      <c r="F31" s="47">
        <f>IFERROR((COUNTIF($G$3:G31,G31)-1)*0.0001+G31,"NA")</f>
        <v>316</v>
      </c>
      <c r="G31" s="47">
        <f>IF(ENTRY!B31="S",ENTRY!BJ31,"na")</f>
        <v>316</v>
      </c>
      <c r="H31" s="48">
        <f>IF(ENTRY!B31="S",ENTRY!BK31,"na")</f>
        <v>63.2</v>
      </c>
    </row>
    <row r="32" spans="2:8" x14ac:dyDescent="0.25">
      <c r="B32" s="47">
        <f>IF(ENTRY!B32="S",ENTRY!A32,"na")</f>
        <v>30</v>
      </c>
      <c r="C32" s="47">
        <f>IF(ENTRY!B32="S",ENTRY!C32,"na")</f>
        <v>2329504</v>
      </c>
      <c r="D32" s="47" t="str">
        <f>IF(ENTRY!B32="S",ENTRY!B32,"na")</f>
        <v>S</v>
      </c>
      <c r="E32" s="47" t="str">
        <f>IF(ENTRY!B32="S",ENTRY!D32,"na")</f>
        <v>ASHUTOSH RANA</v>
      </c>
      <c r="F32" s="47">
        <f>IFERROR((COUNTIF($G$3:G32,G32)-1)*0.0001+G32,"NA")</f>
        <v>391.00009999999997</v>
      </c>
      <c r="G32" s="47">
        <f>IF(ENTRY!B32="S",ENTRY!BJ32,"na")</f>
        <v>391</v>
      </c>
      <c r="H32" s="48">
        <f>IF(ENTRY!B32="S",ENTRY!BK32,"na")</f>
        <v>78.2</v>
      </c>
    </row>
    <row r="33" spans="2:8" x14ac:dyDescent="0.25">
      <c r="B33" s="47">
        <f>IF(ENTRY!B33="S",ENTRY!A33,"na")</f>
        <v>31</v>
      </c>
      <c r="C33" s="47">
        <f>IF(ENTRY!B33="S",ENTRY!C33,"na")</f>
        <v>2329505</v>
      </c>
      <c r="D33" s="47" t="str">
        <f>IF(ENTRY!B33="S",ENTRY!B33,"na")</f>
        <v>S</v>
      </c>
      <c r="E33" s="47" t="str">
        <f>IF(ENTRY!B33="S",ENTRY!D33,"na")</f>
        <v xml:space="preserve">DIGVIJAY </v>
      </c>
      <c r="F33" s="47">
        <f>IFERROR((COUNTIF($G$3:G33,G33)-1)*0.0001+G33,"NA")</f>
        <v>416</v>
      </c>
      <c r="G33" s="47">
        <f>IF(ENTRY!B33="S",ENTRY!BJ33,"na")</f>
        <v>416</v>
      </c>
      <c r="H33" s="48">
        <f>IF(ENTRY!B33="S",ENTRY!BK33,"na")</f>
        <v>83.2</v>
      </c>
    </row>
    <row r="34" spans="2:8" x14ac:dyDescent="0.25">
      <c r="B34" s="47">
        <f>IF(ENTRY!B34="S",ENTRY!A34,"na")</f>
        <v>32</v>
      </c>
      <c r="C34" s="47">
        <f>IF(ENTRY!B34="S",ENTRY!C34,"na")</f>
        <v>2329506</v>
      </c>
      <c r="D34" s="47" t="str">
        <f>IF(ENTRY!B34="S",ENTRY!B34,"na")</f>
        <v>S</v>
      </c>
      <c r="E34" s="47" t="str">
        <f>IF(ENTRY!B34="S",ENTRY!D34,"na")</f>
        <v xml:space="preserve">HARSH </v>
      </c>
      <c r="F34" s="47">
        <f>IFERROR((COUNTIF($G$3:G34,G34)-1)*0.0001+G34,"NA")</f>
        <v>235</v>
      </c>
      <c r="G34" s="47">
        <f>IF(ENTRY!B34="S",ENTRY!BJ34,"na")</f>
        <v>235</v>
      </c>
      <c r="H34" s="48">
        <f>IF(ENTRY!B34="S",ENTRY!BK34,"na")</f>
        <v>47</v>
      </c>
    </row>
    <row r="35" spans="2:8" x14ac:dyDescent="0.25">
      <c r="B35" s="47">
        <f>IF(ENTRY!B35="S",ENTRY!A35,"na")</f>
        <v>33</v>
      </c>
      <c r="C35" s="47">
        <f>IF(ENTRY!B35="S",ENTRY!C35,"na")</f>
        <v>2329507</v>
      </c>
      <c r="D35" s="47" t="str">
        <f>IF(ENTRY!B35="S",ENTRY!B35,"na")</f>
        <v>S</v>
      </c>
      <c r="E35" s="47" t="str">
        <f>IF(ENTRY!B35="S",ENTRY!D35,"na")</f>
        <v xml:space="preserve">KAVYA </v>
      </c>
      <c r="F35" s="47">
        <f>IFERROR((COUNTIF($G$3:G35,G35)-1)*0.0001+G35,"NA")</f>
        <v>294</v>
      </c>
      <c r="G35" s="47">
        <f>IF(ENTRY!B35="S",ENTRY!BJ35,"na")</f>
        <v>294</v>
      </c>
      <c r="H35" s="48">
        <f>IF(ENTRY!B35="S",ENTRY!BK35,"na")</f>
        <v>58.8</v>
      </c>
    </row>
    <row r="36" spans="2:8" x14ac:dyDescent="0.25">
      <c r="B36" s="47">
        <f>IF(ENTRY!B36="S",ENTRY!A36,"na")</f>
        <v>34</v>
      </c>
      <c r="C36" s="47">
        <f>IF(ENTRY!B36="S",ENTRY!C36,"na")</f>
        <v>2329508</v>
      </c>
      <c r="D36" s="47" t="str">
        <f>IF(ENTRY!B36="S",ENTRY!B36,"na")</f>
        <v>S</v>
      </c>
      <c r="E36" s="47" t="str">
        <f>IF(ENTRY!B36="S",ENTRY!D36,"na")</f>
        <v>KAMAKSHI SHARMA</v>
      </c>
      <c r="F36" s="47">
        <f>IFERROR((COUNTIF($G$3:G36,G36)-1)*0.0001+G36,"NA")</f>
        <v>460</v>
      </c>
      <c r="G36" s="47">
        <f>IF(ENTRY!B36="S",ENTRY!BJ36,"na")</f>
        <v>460</v>
      </c>
      <c r="H36" s="48">
        <f>IF(ENTRY!B36="S",ENTRY!BK36,"na")</f>
        <v>92</v>
      </c>
    </row>
    <row r="37" spans="2:8" x14ac:dyDescent="0.25">
      <c r="B37" s="47">
        <f>IF(ENTRY!B37="S",ENTRY!A37,"na")</f>
        <v>35</v>
      </c>
      <c r="C37" s="47">
        <f>IF(ENTRY!B37="S",ENTRY!C37,"na")</f>
        <v>2329509</v>
      </c>
      <c r="D37" s="47" t="str">
        <f>IF(ENTRY!B37="S",ENTRY!B37,"na")</f>
        <v>S</v>
      </c>
      <c r="E37" s="47" t="str">
        <f>IF(ENTRY!B37="S",ENTRY!D37,"na")</f>
        <v xml:space="preserve">KHUSHI </v>
      </c>
      <c r="F37" s="47">
        <f>IFERROR((COUNTIF($G$3:G37,G37)-1)*0.0001+G37,"NA")</f>
        <v>447</v>
      </c>
      <c r="G37" s="47">
        <f>IF(ENTRY!B37="S",ENTRY!BJ37,"na")</f>
        <v>447</v>
      </c>
      <c r="H37" s="48">
        <f>IF(ENTRY!B37="S",ENTRY!BK37,"na")</f>
        <v>89.4</v>
      </c>
    </row>
    <row r="38" spans="2:8" x14ac:dyDescent="0.25">
      <c r="B38" s="47">
        <f>IF(ENTRY!B38="S",ENTRY!A38,"na")</f>
        <v>36</v>
      </c>
      <c r="C38" s="47">
        <f>IF(ENTRY!B38="S",ENTRY!C38,"na")</f>
        <v>2329510</v>
      </c>
      <c r="D38" s="47" t="str">
        <f>IF(ENTRY!B38="S",ENTRY!B38,"na")</f>
        <v>S</v>
      </c>
      <c r="E38" s="47" t="str">
        <f>IF(ENTRY!B38="S",ENTRY!D38,"na")</f>
        <v>MUKUL DHIMAN</v>
      </c>
      <c r="F38" s="47">
        <f>IFERROR((COUNTIF($G$3:G38,G38)-1)*0.0001+G38,"NA")</f>
        <v>403.00009999999997</v>
      </c>
      <c r="G38" s="47">
        <f>IF(ENTRY!B38="S",ENTRY!BJ38,"na")</f>
        <v>403</v>
      </c>
      <c r="H38" s="48">
        <f>IF(ENTRY!B38="S",ENTRY!BK38,"na")</f>
        <v>80.599999999999994</v>
      </c>
    </row>
    <row r="39" spans="2:8" x14ac:dyDescent="0.25">
      <c r="B39" s="47">
        <f>IF(ENTRY!B39="S",ENTRY!A39,"na")</f>
        <v>37</v>
      </c>
      <c r="C39" s="47">
        <f>IF(ENTRY!B39="S",ENTRY!C39,"na")</f>
        <v>2329511</v>
      </c>
      <c r="D39" s="47" t="str">
        <f>IF(ENTRY!B39="S",ENTRY!B39,"na")</f>
        <v>S</v>
      </c>
      <c r="E39" s="47" t="str">
        <f>IF(ENTRY!B39="S",ENTRY!D39,"na")</f>
        <v>NITIN KAPOOR</v>
      </c>
      <c r="F39" s="47">
        <f>IFERROR((COUNTIF($G$3:G39,G39)-1)*0.0001+G39,"NA")</f>
        <v>360</v>
      </c>
      <c r="G39" s="47">
        <f>IF(ENTRY!B39="S",ENTRY!BJ39,"na")</f>
        <v>360</v>
      </c>
      <c r="H39" s="48">
        <f>IF(ENTRY!B39="S",ENTRY!BK39,"na")</f>
        <v>72</v>
      </c>
    </row>
    <row r="40" spans="2:8" x14ac:dyDescent="0.25">
      <c r="B40" s="47">
        <f>IF(ENTRY!B40="S",ENTRY!A40,"na")</f>
        <v>38</v>
      </c>
      <c r="C40" s="47">
        <f>IF(ENTRY!B40="S",ENTRY!C40,"na")</f>
        <v>2329512</v>
      </c>
      <c r="D40" s="47" t="str">
        <f>IF(ENTRY!B40="S",ENTRY!B40,"na")</f>
        <v>S</v>
      </c>
      <c r="E40" s="47" t="str">
        <f>IF(ENTRY!B40="S",ENTRY!D40,"na")</f>
        <v>NEHA YADAV</v>
      </c>
      <c r="F40" s="47">
        <f>IFERROR((COUNTIF($G$3:G40,G40)-1)*0.0001+G40,"NA")</f>
        <v>374</v>
      </c>
      <c r="G40" s="47">
        <f>IF(ENTRY!B40="S",ENTRY!BJ40,"na")</f>
        <v>374</v>
      </c>
      <c r="H40" s="48">
        <f>IF(ENTRY!B40="S",ENTRY!BK40,"na")</f>
        <v>74.8</v>
      </c>
    </row>
    <row r="41" spans="2:8" x14ac:dyDescent="0.25">
      <c r="B41" s="47">
        <f>IF(ENTRY!B41="S",ENTRY!A41,"na")</f>
        <v>39</v>
      </c>
      <c r="C41" s="47">
        <f>IF(ENTRY!B41="S",ENTRY!C41,"na")</f>
        <v>2329513</v>
      </c>
      <c r="D41" s="47" t="str">
        <f>IF(ENTRY!B41="S",ENTRY!B41,"na")</f>
        <v>S</v>
      </c>
      <c r="E41" s="47" t="str">
        <f>IF(ENTRY!B41="S",ENTRY!D41,"na")</f>
        <v>PAYAL SHARMA</v>
      </c>
      <c r="F41" s="47">
        <f>IFERROR((COUNTIF($G$3:G41,G41)-1)*0.0001+G41,"NA")</f>
        <v>453</v>
      </c>
      <c r="G41" s="47">
        <f>IF(ENTRY!B41="S",ENTRY!BJ41,"na")</f>
        <v>453</v>
      </c>
      <c r="H41" s="48">
        <f>IF(ENTRY!B41="S",ENTRY!BK41,"na")</f>
        <v>90.6</v>
      </c>
    </row>
    <row r="42" spans="2:8" x14ac:dyDescent="0.25">
      <c r="B42" s="47">
        <f>IF(ENTRY!B42="S",ENTRY!A42,"na")</f>
        <v>40</v>
      </c>
      <c r="C42" s="47">
        <f>IF(ENTRY!B42="S",ENTRY!C42,"na")</f>
        <v>2329514</v>
      </c>
      <c r="D42" s="47" t="str">
        <f>IF(ENTRY!B42="S",ENTRY!B42,"na")</f>
        <v>S</v>
      </c>
      <c r="E42" s="47" t="str">
        <f>IF(ENTRY!B42="S",ENTRY!D42,"na")</f>
        <v>SHAGUN KUMARI</v>
      </c>
      <c r="F42" s="47">
        <f>IFERROR((COUNTIF($G$3:G42,G42)-1)*0.0001+G42,"NA")</f>
        <v>260</v>
      </c>
      <c r="G42" s="47">
        <f>IF(ENTRY!B42="S",ENTRY!BJ42,"na")</f>
        <v>260</v>
      </c>
      <c r="H42" s="48">
        <f>IF(ENTRY!B42="S",ENTRY!BK42,"na")</f>
        <v>52</v>
      </c>
    </row>
    <row r="43" spans="2:8" x14ac:dyDescent="0.25">
      <c r="B43" s="47">
        <f>IF(ENTRY!B43="S",ENTRY!A43,"na")</f>
        <v>41</v>
      </c>
      <c r="C43" s="47">
        <f>IF(ENTRY!B43="S",ENTRY!C43,"na")</f>
        <v>2329515</v>
      </c>
      <c r="D43" s="47" t="str">
        <f>IF(ENTRY!B43="S",ENTRY!B43,"na")</f>
        <v>S</v>
      </c>
      <c r="E43" s="47" t="str">
        <f>IF(ENTRY!B43="S",ENTRY!D43,"na")</f>
        <v>SUGAM NIKE</v>
      </c>
      <c r="F43" s="47">
        <f>IFERROR((COUNTIF($G$3:G43,G43)-1)*0.0001+G43,"NA")</f>
        <v>438</v>
      </c>
      <c r="G43" s="47">
        <f>IF(ENTRY!B43="S",ENTRY!BJ43,"na")</f>
        <v>438</v>
      </c>
      <c r="H43" s="48">
        <f>IF(ENTRY!B43="S",ENTRY!BK43,"na")</f>
        <v>87.6</v>
      </c>
    </row>
    <row r="44" spans="2:8" x14ac:dyDescent="0.25">
      <c r="B44" s="47">
        <f>IF(ENTRY!B44="S",ENTRY!A44,"na")</f>
        <v>42</v>
      </c>
      <c r="C44" s="47">
        <f>IF(ENTRY!B44="S",ENTRY!C44,"na")</f>
        <v>2329516</v>
      </c>
      <c r="D44" s="47" t="str">
        <f>IF(ENTRY!B44="S",ENTRY!B44,"na")</f>
        <v>S</v>
      </c>
      <c r="E44" s="47" t="str">
        <f>IF(ENTRY!B44="S",ENTRY!D44,"na")</f>
        <v>SAMIKSHA RANA</v>
      </c>
      <c r="F44" s="47">
        <f>IFERROR((COUNTIF($G$3:G44,G44)-1)*0.0001+G44,"NA")</f>
        <v>378</v>
      </c>
      <c r="G44" s="47">
        <f>IF(ENTRY!B44="S",ENTRY!BJ44,"na")</f>
        <v>378</v>
      </c>
      <c r="H44" s="48">
        <f>IF(ENTRY!B44="S",ENTRY!BK44,"na")</f>
        <v>75.599999999999994</v>
      </c>
    </row>
    <row r="45" spans="2:8" x14ac:dyDescent="0.25">
      <c r="B45" s="47">
        <f>IF(ENTRY!B45="S",ENTRY!A45,"na")</f>
        <v>43</v>
      </c>
      <c r="C45" s="47">
        <f>IF(ENTRY!B45="S",ENTRY!C45,"na")</f>
        <v>2329517</v>
      </c>
      <c r="D45" s="47" t="str">
        <f>IF(ENTRY!B45="S",ENTRY!B45,"na")</f>
        <v>S</v>
      </c>
      <c r="E45" s="47" t="str">
        <f>IF(ENTRY!B45="S",ENTRY!D45,"na")</f>
        <v>SHIKHA BHURIA</v>
      </c>
      <c r="F45" s="47">
        <f>IFERROR((COUNTIF($G$3:G45,G45)-1)*0.0001+G45,"NA")</f>
        <v>316.00009999999997</v>
      </c>
      <c r="G45" s="47">
        <f>IF(ENTRY!B45="S",ENTRY!BJ45,"na")</f>
        <v>316</v>
      </c>
      <c r="H45" s="48">
        <f>IF(ENTRY!B45="S",ENTRY!BK45,"na")</f>
        <v>63.2</v>
      </c>
    </row>
    <row r="46" spans="2:8" x14ac:dyDescent="0.25">
      <c r="B46" s="47">
        <f>IF(ENTRY!B46="S",ENTRY!A46,"na")</f>
        <v>44</v>
      </c>
      <c r="C46" s="47">
        <f>IF(ENTRY!B46="S",ENTRY!C46,"na")</f>
        <v>2329518</v>
      </c>
      <c r="D46" s="47" t="str">
        <f>IF(ENTRY!B46="S",ENTRY!B46,"na")</f>
        <v>S</v>
      </c>
      <c r="E46" s="47" t="str">
        <f>IF(ENTRY!B46="S",ENTRY!D46,"na")</f>
        <v>SHIVAM CHAMBAIL</v>
      </c>
      <c r="F46" s="47">
        <f>IFERROR((COUNTIF($G$3:G46,G46)-1)*0.0001+G46,"NA")</f>
        <v>435</v>
      </c>
      <c r="G46" s="47">
        <f>IF(ENTRY!B46="S",ENTRY!BJ46,"na")</f>
        <v>435</v>
      </c>
      <c r="H46" s="48">
        <f>IF(ENTRY!B46="S",ENTRY!BK46,"na")</f>
        <v>87</v>
      </c>
    </row>
    <row r="47" spans="2:8" x14ac:dyDescent="0.25">
      <c r="B47" s="47">
        <f>IF(ENTRY!B47="S",ENTRY!A47,"na")</f>
        <v>45</v>
      </c>
      <c r="C47" s="47">
        <f>IF(ENTRY!B47="S",ENTRY!C47,"na")</f>
        <v>2329519</v>
      </c>
      <c r="D47" s="47" t="str">
        <f>IF(ENTRY!B47="S",ENTRY!B47,"na")</f>
        <v>S</v>
      </c>
      <c r="E47" s="47" t="str">
        <f>IF(ENTRY!B47="S",ENTRY!D47,"na")</f>
        <v>VANSHAJ SHARMA</v>
      </c>
      <c r="F47" s="47">
        <f>IFERROR((COUNTIF($G$3:G47,G47)-1)*0.0001+G47,"NA")</f>
        <v>394</v>
      </c>
      <c r="G47" s="47">
        <f>IF(ENTRY!B47="S",ENTRY!BJ47,"na")</f>
        <v>394</v>
      </c>
      <c r="H47" s="48">
        <f>IF(ENTRY!B47="S",ENTRY!BK47,"na")</f>
        <v>78.8</v>
      </c>
    </row>
    <row r="48" spans="2:8" x14ac:dyDescent="0.25">
      <c r="B48" s="47">
        <f>IF(ENTRY!B48="S",ENTRY!A48,"na")</f>
        <v>46</v>
      </c>
      <c r="C48" s="47">
        <f>IF(ENTRY!B48="S",ENTRY!C48,"na")</f>
        <v>2329520</v>
      </c>
      <c r="D48" s="47" t="str">
        <f>IF(ENTRY!B48="S",ENTRY!B48,"na")</f>
        <v>S</v>
      </c>
      <c r="E48" s="47" t="str">
        <f>IF(ENTRY!B48="S",ENTRY!D48,"na")</f>
        <v>ANKIT KUMAR</v>
      </c>
      <c r="F48" s="47">
        <f>IFERROR((COUNTIF($G$3:G48,G48)-1)*0.0001+G48,"NA")</f>
        <v>412</v>
      </c>
      <c r="G48" s="47">
        <f>IF(ENTRY!B48="S",ENTRY!BJ48,"na")</f>
        <v>412</v>
      </c>
      <c r="H48" s="48">
        <f>IF(ENTRY!B48="S",ENTRY!BK48,"na")</f>
        <v>82.4</v>
      </c>
    </row>
    <row r="49" spans="2:8" x14ac:dyDescent="0.25">
      <c r="B49" s="47">
        <f>IF(ENTRY!B49="S",ENTRY!A49,"na")</f>
        <v>47</v>
      </c>
      <c r="C49" s="47">
        <f>IF(ENTRY!B49="S",ENTRY!C49,"na")</f>
        <v>2329521</v>
      </c>
      <c r="D49" s="47" t="str">
        <f>IF(ENTRY!B49="S",ENTRY!B49,"na")</f>
        <v>S</v>
      </c>
      <c r="E49" s="47" t="str">
        <f>IF(ENTRY!B49="S",ENTRY!D49,"na")</f>
        <v>MUSKAN RANA</v>
      </c>
      <c r="F49" s="47">
        <f>IFERROR((COUNTIF($G$3:G49,G49)-1)*0.0001+G49,"NA")</f>
        <v>446</v>
      </c>
      <c r="G49" s="47">
        <f>IF(ENTRY!B49="S",ENTRY!BJ49,"na")</f>
        <v>446</v>
      </c>
      <c r="H49" s="48">
        <f>IF(ENTRY!B49="S",ENTRY!BK49,"na")</f>
        <v>89.2</v>
      </c>
    </row>
    <row r="50" spans="2:8" x14ac:dyDescent="0.25">
      <c r="B50" s="47">
        <f>IF(ENTRY!B50="S",ENTRY!A50,"na")</f>
        <v>48</v>
      </c>
      <c r="C50" s="47">
        <f>IF(ENTRY!B50="S",ENTRY!C50,"na")</f>
        <v>2329522</v>
      </c>
      <c r="D50" s="47" t="str">
        <f>IF(ENTRY!B50="S",ENTRY!B50,"na")</f>
        <v>S</v>
      </c>
      <c r="E50" s="47" t="str">
        <f>IF(ENTRY!B50="S",ENTRY!D50,"na")</f>
        <v>MEHAK CHOUDHARY</v>
      </c>
      <c r="F50" s="47">
        <f>IFERROR((COUNTIF($G$3:G50,G50)-1)*0.0001+G50,"NA")</f>
        <v>376</v>
      </c>
      <c r="G50" s="47">
        <f>IF(ENTRY!B50="S",ENTRY!BJ50,"na")</f>
        <v>376</v>
      </c>
      <c r="H50" s="48">
        <f>IF(ENTRY!B50="S",ENTRY!BK50,"na")</f>
        <v>75.2</v>
      </c>
    </row>
    <row r="51" spans="2:8" x14ac:dyDescent="0.25">
      <c r="B51" s="47">
        <f>IF(ENTRY!B51="S",ENTRY!A51,"na")</f>
        <v>49</v>
      </c>
      <c r="C51" s="47">
        <f>IF(ENTRY!B51="S",ENTRY!C51,"na")</f>
        <v>2329523</v>
      </c>
      <c r="D51" s="47" t="str">
        <f>IF(ENTRY!B51="S",ENTRY!B51,"na")</f>
        <v>S</v>
      </c>
      <c r="E51" s="47" t="str">
        <f>IF(ENTRY!B51="S",ENTRY!D51,"na")</f>
        <v>SUNYANA THAKUR</v>
      </c>
      <c r="F51" s="47">
        <f>IFERROR((COUNTIF($G$3:G51,G51)-1)*0.0001+G51,"NA")</f>
        <v>438.00009999999997</v>
      </c>
      <c r="G51" s="47">
        <f>IF(ENTRY!B51="S",ENTRY!BJ51,"na")</f>
        <v>438</v>
      </c>
      <c r="H51" s="48">
        <f>IF(ENTRY!B51="S",ENTRY!BK51,"na")</f>
        <v>87.6</v>
      </c>
    </row>
    <row r="52" spans="2:8" x14ac:dyDescent="0.25">
      <c r="B52" s="47">
        <f>IF(ENTRY!B52="S",ENTRY!A52,"na")</f>
        <v>50</v>
      </c>
      <c r="C52" s="47">
        <f>IF(ENTRY!B52="S",ENTRY!C52,"na")</f>
        <v>2329524</v>
      </c>
      <c r="D52" s="47" t="str">
        <f>IF(ENTRY!B52="S",ENTRY!B52,"na")</f>
        <v>S</v>
      </c>
      <c r="E52" s="47" t="str">
        <f>IF(ENTRY!B52="S",ENTRY!D52,"na")</f>
        <v>FAZAL S</v>
      </c>
      <c r="F52" s="47">
        <f>IFERROR((COUNTIF($G$3:G52,G52)-1)*0.0001+G52,"NA")</f>
        <v>454</v>
      </c>
      <c r="G52" s="47">
        <f>IF(ENTRY!B52="S",ENTRY!BJ52,"na")</f>
        <v>454</v>
      </c>
      <c r="H52" s="48">
        <f>IF(ENTRY!B52="S",ENTRY!BK52,"na")</f>
        <v>90.8</v>
      </c>
    </row>
    <row r="53" spans="2:8" x14ac:dyDescent="0.25">
      <c r="B53" s="47">
        <f>IF(ENTRY!B53="S",ENTRY!A53,"na")</f>
        <v>51</v>
      </c>
      <c r="C53" s="47">
        <f>IF(ENTRY!B53="S",ENTRY!C53,"na")</f>
        <v>2329525</v>
      </c>
      <c r="D53" s="47" t="str">
        <f>IF(ENTRY!B53="S",ENTRY!B53,"na")</f>
        <v>S</v>
      </c>
      <c r="E53" s="47" t="str">
        <f>IF(ENTRY!B53="S",ENTRY!D53,"na")</f>
        <v>KUMARI SWEJAL</v>
      </c>
      <c r="F53" s="47">
        <f>IFERROR((COUNTIF($G$3:G53,G53)-1)*0.0001+G53,"NA")</f>
        <v>460.00009999999997</v>
      </c>
      <c r="G53" s="47">
        <f>IF(ENTRY!B53="S",ENTRY!BJ53,"na")</f>
        <v>460</v>
      </c>
      <c r="H53" s="48">
        <f>IF(ENTRY!B53="S",ENTRY!BK53,"na")</f>
        <v>92</v>
      </c>
    </row>
    <row r="54" spans="2:8" x14ac:dyDescent="0.25">
      <c r="B54" s="47">
        <f>IF(ENTRY!B54="S",ENTRY!A54,"na")</f>
        <v>52</v>
      </c>
      <c r="C54" s="47">
        <f>IF(ENTRY!B54="S",ENTRY!C54,"na")</f>
        <v>2329526</v>
      </c>
      <c r="D54" s="47" t="str">
        <f>IF(ENTRY!B54="S",ENTRY!B54,"na")</f>
        <v>S</v>
      </c>
      <c r="E54" s="47" t="str">
        <f>IF(ENTRY!B54="S",ENTRY!D54,"na")</f>
        <v>IKSHUMAN GHALE</v>
      </c>
      <c r="F54" s="47">
        <f>IFERROR((COUNTIF($G$3:G54,G54)-1)*0.0001+G54,"NA")</f>
        <v>316.00020000000001</v>
      </c>
      <c r="G54" s="47">
        <f>IF(ENTRY!B54="S",ENTRY!BJ54,"na")</f>
        <v>316</v>
      </c>
      <c r="H54" s="48">
        <f>IF(ENTRY!B54="S",ENTRY!BK54,"na")</f>
        <v>63.2</v>
      </c>
    </row>
    <row r="55" spans="2:8" x14ac:dyDescent="0.25">
      <c r="B55" s="47">
        <f>IF(ENTRY!B55="S",ENTRY!A55,"na")</f>
        <v>53</v>
      </c>
      <c r="C55" s="47">
        <f>IF(ENTRY!B55="S",ENTRY!C55,"na")</f>
        <v>2329527</v>
      </c>
      <c r="D55" s="47" t="str">
        <f>IF(ENTRY!B55="S",ENTRY!B55,"na")</f>
        <v>S</v>
      </c>
      <c r="E55" s="47" t="str">
        <f>IF(ENTRY!B55="S",ENTRY!D55,"na")</f>
        <v xml:space="preserve">MEHAK </v>
      </c>
      <c r="F55" s="47">
        <f>IFERROR((COUNTIF($G$3:G55,G55)-1)*0.0001+G55,"NA")</f>
        <v>271</v>
      </c>
      <c r="G55" s="47">
        <f>IF(ENTRY!B55="S",ENTRY!BJ55,"na")</f>
        <v>271</v>
      </c>
      <c r="H55" s="48">
        <f>IF(ENTRY!B55="S",ENTRY!BK55,"na")</f>
        <v>54.2</v>
      </c>
    </row>
    <row r="56" spans="2:8" x14ac:dyDescent="0.25">
      <c r="B56" s="47">
        <f>IF(ENTRY!B56="S",ENTRY!A56,"na")</f>
        <v>54</v>
      </c>
      <c r="C56" s="47">
        <f>IF(ENTRY!B56="S",ENTRY!C56,"na")</f>
        <v>2329528</v>
      </c>
      <c r="D56" s="47" t="str">
        <f>IF(ENTRY!B56="S",ENTRY!B56,"na")</f>
        <v>S</v>
      </c>
      <c r="E56" s="47" t="str">
        <f>IF(ENTRY!B56="S",ENTRY!D56,"na")</f>
        <v xml:space="preserve">SACHIN </v>
      </c>
      <c r="F56" s="47">
        <f>IFERROR((COUNTIF($G$3:G56,G56)-1)*0.0001+G56,"NA")</f>
        <v>370</v>
      </c>
      <c r="G56" s="47">
        <f>IF(ENTRY!B56="S",ENTRY!BJ56,"na")</f>
        <v>370</v>
      </c>
      <c r="H56" s="48">
        <f>IF(ENTRY!B56="S",ENTRY!BK56,"na")</f>
        <v>74</v>
      </c>
    </row>
  </sheetData>
  <mergeCells count="1">
    <mergeCell ref="B1:H1"/>
  </mergeCells>
  <pageMargins left="0.7" right="0.7" top="0.75" bottom="0.75" header="0.51180555555555496" footer="0.51180555555555496"/>
  <pageSetup paperSize="9" firstPageNumber="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C61"/>
  <sheetViews>
    <sheetView tabSelected="1" zoomScale="80" zoomScaleNormal="80" zoomScalePageLayoutView="70" workbookViewId="0">
      <pane ySplit="4" topLeftCell="A5" activePane="bottomLeft" state="frozen"/>
      <selection pane="bottomLeft" sqref="A1:AC2"/>
    </sheetView>
  </sheetViews>
  <sheetFormatPr defaultRowHeight="15" x14ac:dyDescent="0.25"/>
  <cols>
    <col min="1" max="1" width="6.7109375" style="49"/>
    <col min="2" max="2" width="11.5703125" style="49"/>
    <col min="3" max="3" width="7.42578125" style="49"/>
    <col min="4" max="4" width="9.42578125" style="49"/>
    <col min="5" max="6" width="7.42578125" style="50"/>
    <col min="7" max="7" width="7.42578125" style="49"/>
    <col min="8" max="9" width="7.42578125" style="50"/>
    <col min="10" max="10" width="7.42578125" style="49"/>
    <col min="11" max="12" width="7.42578125" style="50"/>
    <col min="13" max="13" width="7.42578125" style="49"/>
    <col min="14" max="15" width="7.42578125" style="50"/>
    <col min="16" max="16" width="7.42578125" style="49"/>
    <col min="17" max="18" width="7.42578125" style="50"/>
    <col min="19" max="19" width="7.28515625" style="49"/>
    <col min="20" max="20" width="7.28515625"/>
    <col min="21" max="21" width="7"/>
    <col min="22" max="22" width="6.140625"/>
    <col min="23" max="23" width="2.85546875"/>
    <col min="24" max="24" width="7.140625"/>
    <col min="25" max="26" width="8.5703125"/>
    <col min="27" max="29" width="8.42578125"/>
    <col min="30" max="1025" width="8.5703125"/>
  </cols>
  <sheetData>
    <row r="1" spans="1:29" ht="10.5" customHeight="1" x14ac:dyDescent="0.25">
      <c r="A1" s="278" t="s">
        <v>217</v>
      </c>
      <c r="B1" s="278"/>
      <c r="C1" s="278"/>
      <c r="D1" s="278"/>
      <c r="E1" s="278"/>
      <c r="F1" s="278"/>
      <c r="G1" s="278"/>
      <c r="H1" s="278"/>
      <c r="I1" s="278"/>
      <c r="J1" s="278"/>
      <c r="K1" s="278"/>
      <c r="L1" s="278"/>
      <c r="M1" s="278"/>
      <c r="N1" s="278"/>
      <c r="O1" s="278"/>
      <c r="P1" s="278"/>
      <c r="Q1" s="278"/>
      <c r="R1" s="278"/>
      <c r="S1" s="278"/>
      <c r="T1" s="278"/>
      <c r="U1" s="278"/>
      <c r="V1" s="278"/>
      <c r="W1" s="278"/>
      <c r="X1" s="278"/>
      <c r="Y1" s="278"/>
      <c r="Z1" s="278"/>
      <c r="AA1" s="278"/>
      <c r="AB1" s="278"/>
      <c r="AC1" s="278"/>
    </row>
    <row r="2" spans="1:29" ht="9.75" customHeight="1" x14ac:dyDescent="0.25">
      <c r="A2" s="278"/>
      <c r="B2" s="278"/>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row>
    <row r="3" spans="1:29" ht="15.75" customHeight="1" x14ac:dyDescent="0.25">
      <c r="A3" s="279" t="s">
        <v>68</v>
      </c>
      <c r="B3" s="279"/>
      <c r="C3" s="279"/>
      <c r="D3" s="279"/>
      <c r="E3" s="279"/>
      <c r="F3" s="279"/>
      <c r="G3" s="279"/>
      <c r="H3" s="279"/>
      <c r="I3" s="279"/>
      <c r="J3" s="279"/>
      <c r="K3" s="279"/>
      <c r="L3" s="279"/>
      <c r="M3" s="279"/>
      <c r="N3" s="279"/>
      <c r="O3" s="279"/>
      <c r="P3" s="279"/>
      <c r="Q3" s="279"/>
      <c r="R3" s="279"/>
      <c r="S3" s="279"/>
      <c r="T3" s="279"/>
      <c r="U3" s="279"/>
      <c r="V3" s="279"/>
      <c r="W3" s="279"/>
      <c r="X3" s="280" t="s">
        <v>69</v>
      </c>
      <c r="Y3" s="280"/>
      <c r="Z3" s="280"/>
      <c r="AA3" s="280"/>
      <c r="AB3" s="280"/>
      <c r="AC3" s="280"/>
    </row>
    <row r="4" spans="1:29" ht="15.75" customHeight="1" x14ac:dyDescent="0.25">
      <c r="A4" s="279"/>
      <c r="B4" s="279"/>
      <c r="C4" s="279"/>
      <c r="D4" s="279"/>
      <c r="E4" s="279"/>
      <c r="F4" s="279"/>
      <c r="G4" s="279"/>
      <c r="H4" s="279"/>
      <c r="I4" s="279"/>
      <c r="J4" s="279"/>
      <c r="K4" s="279"/>
      <c r="L4" s="279"/>
      <c r="M4" s="279"/>
      <c r="N4" s="279"/>
      <c r="O4" s="279"/>
      <c r="P4" s="279"/>
      <c r="Q4" s="279"/>
      <c r="R4" s="279"/>
      <c r="S4" s="279"/>
      <c r="T4" s="279"/>
      <c r="U4" s="279"/>
      <c r="V4" s="279"/>
      <c r="W4" s="279"/>
      <c r="X4" s="51" t="s">
        <v>70</v>
      </c>
      <c r="Y4" s="52">
        <f>A6</f>
        <v>101</v>
      </c>
      <c r="Z4" s="52">
        <f>A7</f>
        <v>2</v>
      </c>
      <c r="AA4" s="52">
        <f>A8</f>
        <v>41</v>
      </c>
      <c r="AB4" s="52">
        <f>A9</f>
        <v>86</v>
      </c>
      <c r="AC4" s="52">
        <f>A10</f>
        <v>87</v>
      </c>
    </row>
    <row r="5" spans="1:29" x14ac:dyDescent="0.25">
      <c r="A5" s="281" t="s">
        <v>71</v>
      </c>
      <c r="B5" s="281"/>
      <c r="C5" s="282" t="s">
        <v>72</v>
      </c>
      <c r="D5" s="282"/>
      <c r="E5" s="282"/>
      <c r="F5" s="282"/>
      <c r="G5" s="282"/>
      <c r="H5" s="53"/>
      <c r="I5" s="283" t="s">
        <v>73</v>
      </c>
      <c r="J5" s="283"/>
      <c r="K5" s="283"/>
      <c r="L5" s="283"/>
      <c r="M5" s="283"/>
      <c r="N5" s="53"/>
      <c r="O5" s="283" t="s">
        <v>74</v>
      </c>
      <c r="P5" s="283"/>
      <c r="Q5" s="283"/>
      <c r="R5" s="283"/>
      <c r="S5" s="283"/>
      <c r="U5" s="54"/>
      <c r="V5" s="55"/>
      <c r="W5" s="55"/>
      <c r="X5" s="56" t="s">
        <v>38</v>
      </c>
      <c r="Y5" s="57">
        <f>SUMPRODUCT((ENTRY!$F$3:$F$56=$Y$4)*(ENTRY!$H$3:$H$56=X5))+SUMPRODUCT((ENTRY!$I$3:$I$56=$Y$4)*(ENTRY!$K$3:$K$56=X5))+SUMPRODUCT((ENTRY!$L$3:$L$56=$Y$4)*(ENTRY!$N$3:$N$56=X5))+SUMPRODUCT((ENTRY!$O$3:$O$56=$Y$4)*(ENTRY!$Q$3:$Q$56=X5))+SUMPRODUCT((ENTRY!$R$3:$R$56=$Y$4)*(ENTRY!$T$3:$T$56=X5))+SUMPRODUCT((ENTRY!$U$3:$U$56=$Y$4)*(ENTRY!$W$3:$W$56=X5))</f>
        <v>9</v>
      </c>
      <c r="Z5" s="57">
        <f>SUMPRODUCT((ENTRY!$F$3:$F$56=$Z$4)*(ENTRY!$H$3:$H$56=X5))+SUMPRODUCT((ENTRY!$I$3:$I$56=$Z$4)*(ENTRY!$K$3:$K$56=X5))+SUMPRODUCT((ENTRY!$L$3:$L$56=$Z$4)*(ENTRY!$N$3:$N$56=X5))+SUMPRODUCT((ENTRY!$O$3:$O$56=$Z$4)*(ENTRY!$Q$3:$Q$56=X5))+SUMPRODUCT((ENTRY!$R$3:$R$56=$Z$4)*(ENTRY!$T$3:$T$56=X5))+SUMPRODUCT((ENTRY!$U$3:$U$56=$Z$4)*(ENTRY!$W$3:$W$56=X5))</f>
        <v>10</v>
      </c>
      <c r="AA5" s="57">
        <f>SUMPRODUCT((ENTRY!$F$3:$F$56=$AA$4)*(ENTRY!$H$3:$H$56=X5))+SUMPRODUCT((ENTRY!$I$3:$I$56=$AA$4)*(ENTRY!$K$3:$K$56=X5))+SUMPRODUCT((ENTRY!$L$3:$L$56=$AA$4)*(ENTRY!$N$3:$N$56=X5))+SUMPRODUCT((ENTRY!$O$3:$O$56=$AA$4)*(ENTRY!$Q$3:$Q$56=X5))+SUMPRODUCT((ENTRY!$R$3:$R$56=$AA$4)*(ENTRY!$T$3:$T$56=X5))+SUMPRODUCT((ENTRY!$U$3:$U$56=$AA$4)*(ENTRY!$W$3:$W$56=X5))</f>
        <v>5</v>
      </c>
      <c r="AB5" s="57">
        <f>SUMPRODUCT((ENTRY!$F$3:$F$56=$AB$4)*(ENTRY!$H$3:$H$56=X5))+SUMPRODUCT((ENTRY!$I$3:$I$56=$AB$4)*(ENTRY!$K$3:$K$56=X5))+SUMPRODUCT((ENTRY!$L$3:$L$56=$AB$4)*(ENTRY!$N$3:$N$56=X5))+SUMPRODUCT((ENTRY!$O$3:$O$56=$AB$4)*(ENTRY!$Q$3:$Q$56=X5))+SUMPRODUCT((ENTRY!$R$3:$R$56=$AB$4)*(ENTRY!$T$3:$T$56=X5))+SUMPRODUCT((ENTRY!$U$3:$U$56=$AB$4)*(ENTRY!$W$3:$W$56=X5))</f>
        <v>13</v>
      </c>
      <c r="AC5" s="57">
        <f>SUMPRODUCT((ENTRY!$F$3:$F$56=$AC$4)*(ENTRY!$H$3:$H$56=X5))+SUMPRODUCT((ENTRY!$I$3:$I$56=$AC$4)*(ENTRY!$K$3:$K$56=X5))+SUMPRODUCT((ENTRY!$L$3:$L$56=$AC$4)*(ENTRY!$N$3:$N$56=X5))+SUMPRODUCT((ENTRY!$O$3:$O$56=$AC$4)*(ENTRY!$Q$3:$Q$56=X5))+SUMPRODUCT((ENTRY!$R$3:$R$56=$AC$4)*(ENTRY!$T$3:$T$56=X5))+SUMPRODUCT((ENTRY!$U$3:$U$56=$AC$4)*(ENTRY!$W$3:$W$56=X5))</f>
        <v>6</v>
      </c>
    </row>
    <row r="6" spans="1:29" x14ac:dyDescent="0.25">
      <c r="A6" s="58">
        <v>101</v>
      </c>
      <c r="B6" s="59" t="s">
        <v>14</v>
      </c>
      <c r="C6" s="277" t="s">
        <v>75</v>
      </c>
      <c r="D6" s="275" t="s">
        <v>76</v>
      </c>
      <c r="E6" s="275" t="s">
        <v>77</v>
      </c>
      <c r="F6" s="275" t="s">
        <v>78</v>
      </c>
      <c r="G6" s="276" t="s">
        <v>79</v>
      </c>
      <c r="H6" s="53"/>
      <c r="I6" s="274" t="s">
        <v>75</v>
      </c>
      <c r="J6" s="275" t="s">
        <v>76</v>
      </c>
      <c r="K6" s="275" t="s">
        <v>77</v>
      </c>
      <c r="L6" s="275" t="s">
        <v>78</v>
      </c>
      <c r="M6" s="276" t="s">
        <v>79</v>
      </c>
      <c r="N6" s="53"/>
      <c r="O6" s="274" t="s">
        <v>75</v>
      </c>
      <c r="P6" s="275" t="s">
        <v>76</v>
      </c>
      <c r="Q6" s="275" t="s">
        <v>77</v>
      </c>
      <c r="R6" s="275" t="s">
        <v>78</v>
      </c>
      <c r="S6" s="276" t="s">
        <v>79</v>
      </c>
      <c r="U6" s="54"/>
      <c r="V6" s="60"/>
      <c r="W6" s="60"/>
      <c r="X6" s="56" t="s">
        <v>39</v>
      </c>
      <c r="Y6" s="57">
        <f>SUMPRODUCT((ENTRY!$F$3:$F$56=$Y$4)*(ENTRY!$H$3:$H$56=X6))+SUMPRODUCT((ENTRY!$I$3:$I$56=$Y$4)*(ENTRY!$K$3:$K$56=X6))+SUMPRODUCT((ENTRY!$L$3:$L$56=$Y$4)*(ENTRY!$N$3:$N$56=X6))+SUMPRODUCT((ENTRY!$O$3:$O$56=$Y$4)*(ENTRY!$Q$3:$Q$56=X6))+SUMPRODUCT((ENTRY!$R$3:$R$56=$Y$4)*(ENTRY!$T$3:$T$56=X6))+SUMPRODUCT((ENTRY!$U$3:$U$56=$Y$4)*(ENTRY!$W$3:$W$56=X6))</f>
        <v>6</v>
      </c>
      <c r="Z6" s="57">
        <f>SUMPRODUCT((ENTRY!$F$3:$F$56=$Z$4)*(ENTRY!$H$3:$H$56=X6))+SUMPRODUCT((ENTRY!$I$3:$I$56=$Z$4)*(ENTRY!$K$3:$K$56=X6))+SUMPRODUCT((ENTRY!$L$3:$L$56=$Z$4)*(ENTRY!$N$3:$N$56=X6))+SUMPRODUCT((ENTRY!$O$3:$O$56=$Z$4)*(ENTRY!$Q$3:$Q$56=X6))+SUMPRODUCT((ENTRY!$R$3:$R$56=$Z$4)*(ENTRY!$T$3:$T$56=X6))+SUMPRODUCT((ENTRY!$U$3:$U$56=$Z$4)*(ENTRY!$W$3:$W$56=X6))</f>
        <v>13</v>
      </c>
      <c r="AA6" s="57">
        <f>SUMPRODUCT((ENTRY!$F$3:$F$56=$AA$4)*(ENTRY!$H$3:$H$56=X6))+SUMPRODUCT((ENTRY!$I$3:$I$56=$AA$4)*(ENTRY!$K$3:$K$56=X6))+SUMPRODUCT((ENTRY!$L$3:$L$56=$AA$4)*(ENTRY!$N$3:$N$56=X6))+SUMPRODUCT((ENTRY!$O$3:$O$56=$AA$4)*(ENTRY!$Q$3:$Q$56=X6))+SUMPRODUCT((ENTRY!$R$3:$R$56=$AA$4)*(ENTRY!$T$3:$T$56=X6))+SUMPRODUCT((ENTRY!$U$3:$U$56=$AA$4)*(ENTRY!$W$3:$W$56=X6))</f>
        <v>7</v>
      </c>
      <c r="AB6" s="57">
        <f>SUMPRODUCT((ENTRY!$F$3:$F$56=$AB$4)*(ENTRY!$H$3:$H$56=X6))+SUMPRODUCT((ENTRY!$I$3:$I$56=$AB$4)*(ENTRY!$K$3:$K$56=X6))+SUMPRODUCT((ENTRY!$L$3:$L$56=$AB$4)*(ENTRY!$N$3:$N$56=X6))+SUMPRODUCT((ENTRY!$O$3:$O$56=$AB$4)*(ENTRY!$Q$3:$Q$56=X6))+SUMPRODUCT((ENTRY!$R$3:$R$56=$AB$4)*(ENTRY!$T$3:$T$56=X6))+SUMPRODUCT((ENTRY!$U$3:$U$56=$AB$4)*(ENTRY!$W$3:$W$56=X6))</f>
        <v>10</v>
      </c>
      <c r="AC6" s="57">
        <f>SUMPRODUCT((ENTRY!$F$3:$F$56=$AC$4)*(ENTRY!$H$3:$H$56=X6))+SUMPRODUCT((ENTRY!$I$3:$I$56=$AC$4)*(ENTRY!$K$3:$K$56=X6))+SUMPRODUCT((ENTRY!$L$3:$L$56=$AC$4)*(ENTRY!$N$3:$N$56=X6))+SUMPRODUCT((ENTRY!$O$3:$O$56=$AC$4)*(ENTRY!$Q$3:$Q$56=X6))+SUMPRODUCT((ENTRY!$R$3:$R$56=$AC$4)*(ENTRY!$T$3:$T$56=X6))+SUMPRODUCT((ENTRY!$U$3:$U$56=$AC$4)*(ENTRY!$W$3:$W$56=X6))</f>
        <v>6</v>
      </c>
    </row>
    <row r="7" spans="1:29" x14ac:dyDescent="0.25">
      <c r="A7" s="58">
        <v>2</v>
      </c>
      <c r="B7" s="59" t="s">
        <v>17</v>
      </c>
      <c r="C7" s="277"/>
      <c r="D7" s="275"/>
      <c r="E7" s="275"/>
      <c r="F7" s="275"/>
      <c r="G7" s="276"/>
      <c r="H7" s="53"/>
      <c r="I7" s="274"/>
      <c r="J7" s="275"/>
      <c r="K7" s="275"/>
      <c r="L7" s="275"/>
      <c r="M7" s="276"/>
      <c r="N7" s="53"/>
      <c r="O7" s="274"/>
      <c r="P7" s="275"/>
      <c r="Q7" s="275"/>
      <c r="R7" s="275"/>
      <c r="S7" s="276"/>
      <c r="U7" s="54"/>
      <c r="V7" s="61"/>
      <c r="W7" s="61"/>
      <c r="X7" s="56" t="s">
        <v>37</v>
      </c>
      <c r="Y7" s="57">
        <f>SUMPRODUCT((ENTRY!$F$3:$F$56=$Y$4)*(ENTRY!$H$3:$H$56=X7))+SUMPRODUCT((ENTRY!$I$3:$I$56=$Y$4)*(ENTRY!$K$3:$K$56=X7))+SUMPRODUCT((ENTRY!$L$3:$L$56=$Y$4)*(ENTRY!$N$3:$N$56=X7))+SUMPRODUCT((ENTRY!$O$3:$O$56=$Y$4)*(ENTRY!$Q$3:$Q$56=X7))+SUMPRODUCT((ENTRY!$R$3:$R$56=$Y$4)*(ENTRY!$T$3:$T$56=X7))+SUMPRODUCT((ENTRY!$U$3:$U$56=$Y$4)*(ENTRY!$W$3:$W$56=X7))</f>
        <v>3</v>
      </c>
      <c r="Z7" s="57">
        <f>SUMPRODUCT((ENTRY!$F$3:$F$56=$Z$4)*(ENTRY!$H$3:$H$56=X7))+SUMPRODUCT((ENTRY!$I$3:$I$56=$Z$4)*(ENTRY!$K$3:$K$56=X7))+SUMPRODUCT((ENTRY!$L$3:$L$56=$Z$4)*(ENTRY!$N$3:$N$56=X7))+SUMPRODUCT((ENTRY!$O$3:$O$56=$Z$4)*(ENTRY!$Q$3:$Q$56=X7))+SUMPRODUCT((ENTRY!$R$3:$R$56=$Z$4)*(ENTRY!$T$3:$T$56=X7))+SUMPRODUCT((ENTRY!$U$3:$U$56=$Z$4)*(ENTRY!$W$3:$W$56=X7))</f>
        <v>13</v>
      </c>
      <c r="AA7" s="57">
        <f>SUMPRODUCT((ENTRY!$F$3:$F$56=$AA$4)*(ENTRY!$H$3:$H$56=X7))+SUMPRODUCT((ENTRY!$I$3:$I$56=$AA$4)*(ENTRY!$K$3:$K$56=X7))+SUMPRODUCT((ENTRY!$L$3:$L$56=$AA$4)*(ENTRY!$N$3:$N$56=X7))+SUMPRODUCT((ENTRY!$O$3:$O$56=$AA$4)*(ENTRY!$Q$3:$Q$56=X7))+SUMPRODUCT((ENTRY!$R$3:$R$56=$AA$4)*(ENTRY!$T$3:$T$56=X7))+SUMPRODUCT((ENTRY!$U$3:$U$56=$AA$4)*(ENTRY!$W$3:$W$56=X7))</f>
        <v>10</v>
      </c>
      <c r="AB7" s="57">
        <f>SUMPRODUCT((ENTRY!$F$3:$F$56=$AB$4)*(ENTRY!$H$3:$H$56=X7))+SUMPRODUCT((ENTRY!$I$3:$I$56=$AB$4)*(ENTRY!$K$3:$K$56=X7))+SUMPRODUCT((ENTRY!$L$3:$L$56=$AB$4)*(ENTRY!$N$3:$N$56=X7))+SUMPRODUCT((ENTRY!$O$3:$O$56=$AB$4)*(ENTRY!$Q$3:$Q$56=X7))+SUMPRODUCT((ENTRY!$R$3:$R$56=$AB$4)*(ENTRY!$T$3:$T$56=X7))+SUMPRODUCT((ENTRY!$U$3:$U$56=$AB$4)*(ENTRY!$W$3:$W$56=X7))</f>
        <v>12</v>
      </c>
      <c r="AC7" s="57">
        <f>SUMPRODUCT((ENTRY!$F$3:$F$56=$AC$4)*(ENTRY!$H$3:$H$56=X7))+SUMPRODUCT((ENTRY!$I$3:$I$56=$AC$4)*(ENTRY!$K$3:$K$56=X7))+SUMPRODUCT((ENTRY!$L$3:$L$56=$AC$4)*(ENTRY!$N$3:$N$56=X7))+SUMPRODUCT((ENTRY!$O$3:$O$56=$AC$4)*(ENTRY!$Q$3:$Q$56=X7))+SUMPRODUCT((ENTRY!$R$3:$R$56=$AC$4)*(ENTRY!$T$3:$T$56=X7))+SUMPRODUCT((ENTRY!$U$3:$U$56=$AC$4)*(ENTRY!$W$3:$W$56=X7))</f>
        <v>14</v>
      </c>
    </row>
    <row r="8" spans="1:29" x14ac:dyDescent="0.25">
      <c r="A8" s="58">
        <v>41</v>
      </c>
      <c r="B8" s="59" t="s">
        <v>21</v>
      </c>
      <c r="C8" s="62">
        <f>SUMPRODUCT((ENTRY!$BK$3:$BK$56&gt;=33)*(ENTRY!$BK$3:$BK$56&lt;=44.9))</f>
        <v>0</v>
      </c>
      <c r="D8" s="63">
        <f>SUMPRODUCT((ENTRY!$BK$3:$BK$56&gt;=45)*(ENTRY!$BK$3:$BK$56&lt;=59.9))</f>
        <v>7</v>
      </c>
      <c r="E8" s="63">
        <f>SUMPRODUCT((ENTRY!$BK$3:$BK$56&gt;=60)*(ENTRY!$BK$3:$BK$56&lt;=74.9))</f>
        <v>16</v>
      </c>
      <c r="F8" s="63">
        <f>SUMPRODUCT((ENTRY!$BK$3:$BK$56&gt;=75)*(ENTRY!$BK$3:$BK$56&lt;=89.9))</f>
        <v>22</v>
      </c>
      <c r="G8" s="64">
        <f>SUMPRODUCT((ENTRY!$BK$3:$BK$56&gt;=90)*(ENTRY!$BK$3:$BK$56&lt;=100))</f>
        <v>9</v>
      </c>
      <c r="H8" s="53"/>
      <c r="I8" s="63">
        <f>SUMPRODUCT((ENTRY!$BK$3:$BK$56&gt;=33)*(ENTRY!$BK$3:$BK$56&lt;=44.9)*(ENTRY!$E$3:$E$56="M"))</f>
        <v>0</v>
      </c>
      <c r="J8" s="63">
        <f>SUMPRODUCT((ENTRY!$BK$3:$BK$56&gt;=45)*(ENTRY!$BK$3:$BK$56&lt;=59.9)*(ENTRY!$E$3:$E$56="M"))</f>
        <v>2</v>
      </c>
      <c r="K8" s="63">
        <f>SUMPRODUCT((ENTRY!$BK$3:$BK$56&gt;=60)*(ENTRY!$BK$3:$BK$56&lt;=74.9)*(ENTRY!$E$3:$E$56="M"))</f>
        <v>11</v>
      </c>
      <c r="L8" s="63">
        <f>SUMPRODUCT((ENTRY!$BK$3:$BK$56&gt;=75)*(ENTRY!$BK$3:$BK$56&lt;=89.9)*(ENTRY!$E$3:$E$56="M"))</f>
        <v>10</v>
      </c>
      <c r="M8" s="64">
        <f>SUMPRODUCT((ENTRY!$BK$3:$BK$56&gt;=90)*(ENTRY!$BK$3:$BK$56&lt;=100)*(ENTRY!$E$3:$E$56="M"))</f>
        <v>4</v>
      </c>
      <c r="N8" s="53"/>
      <c r="O8" s="63">
        <f>SUMPRODUCT((ENTRY!$BK$3:$BK$56&gt;=33)*(ENTRY!$BK$3:$BK$56&lt;=44.9)*(ENTRY!$E$3:$E$56="F"))</f>
        <v>0</v>
      </c>
      <c r="P8" s="63">
        <f>SUMPRODUCT((ENTRY!$BK$3:$BK$56&gt;=45)*(ENTRY!$BK$3:$BK$56&lt;=59.9)*(ENTRY!$E$3:$E$56="F"))</f>
        <v>5</v>
      </c>
      <c r="Q8" s="63">
        <f>SUMPRODUCT((ENTRY!$BK$3:$BK$56&gt;=60)*(ENTRY!$BK$3:$BK$56&lt;=74.9)*(ENTRY!$E$3:$E$56="F"))</f>
        <v>5</v>
      </c>
      <c r="R8" s="63">
        <f>SUMPRODUCT((ENTRY!$BK$3:$BK$56&gt;=75)*(ENTRY!$BK$3:$BK$56&lt;=89.9)*(ENTRY!$E$3:$E$56="F"))</f>
        <v>12</v>
      </c>
      <c r="S8" s="64">
        <f>SUMPRODUCT((ENTRY!$BK$3:$BK$56&gt;=90)*(ENTRY!$BK$3:$BK$56&lt;=100)*(ENTRY!$E$3:$E$56="F"))</f>
        <v>5</v>
      </c>
      <c r="U8" s="54"/>
      <c r="V8" s="61"/>
      <c r="W8" s="61"/>
      <c r="X8" s="56" t="s">
        <v>36</v>
      </c>
      <c r="Y8" s="57">
        <f>SUMPRODUCT((ENTRY!$F$3:$F$56=$Y$4)*(ENTRY!$H$3:$H$56=X8))+SUMPRODUCT((ENTRY!$I$3:$I$56=$Y$4)*(ENTRY!$K$3:$K$56=X8))+SUMPRODUCT((ENTRY!$L$3:$L$56=$Y$4)*(ENTRY!$N$3:$N$56=X8))+SUMPRODUCT((ENTRY!$O$3:$O$56=$Y$4)*(ENTRY!$Q$3:$Q$56=X8))+SUMPRODUCT((ENTRY!$R$3:$R$56=$Y$4)*(ENTRY!$T$3:$T$56=X8))+SUMPRODUCT((ENTRY!$U$3:$U$56=$Y$4)*(ENTRY!$W$3:$W$56=X8))</f>
        <v>6</v>
      </c>
      <c r="Z8" s="57">
        <f>SUMPRODUCT((ENTRY!$F$3:$F$56=$Z$4)*(ENTRY!$H$3:$H$56=X8))+SUMPRODUCT((ENTRY!$I$3:$I$56=$Z$4)*(ENTRY!$K$3:$K$56=X8))+SUMPRODUCT((ENTRY!$L$3:$L$56=$Z$4)*(ENTRY!$N$3:$N$56=X8))+SUMPRODUCT((ENTRY!$O$3:$O$56=$Z$4)*(ENTRY!$Q$3:$Q$56=X8))+SUMPRODUCT((ENTRY!$R$3:$R$56=$Z$4)*(ENTRY!$T$3:$T$56=X8))+SUMPRODUCT((ENTRY!$U$3:$U$56=$Z$4)*(ENTRY!$W$3:$W$56=X8))</f>
        <v>5</v>
      </c>
      <c r="AA8" s="57">
        <f>SUMPRODUCT((ENTRY!$F$3:$F$56=$AA$4)*(ENTRY!$H$3:$H$56=X8))+SUMPRODUCT((ENTRY!$I$3:$I$56=$AA$4)*(ENTRY!$K$3:$K$56=X8))+SUMPRODUCT((ENTRY!$L$3:$L$56=$AA$4)*(ENTRY!$N$3:$N$56=X8))+SUMPRODUCT((ENTRY!$O$3:$O$56=$AA$4)*(ENTRY!$Q$3:$Q$56=X8))+SUMPRODUCT((ENTRY!$R$3:$R$56=$AA$4)*(ENTRY!$T$3:$T$56=X8))+SUMPRODUCT((ENTRY!$U$3:$U$56=$AA$4)*(ENTRY!$W$3:$W$56=X8))</f>
        <v>8</v>
      </c>
      <c r="AB8" s="57">
        <f>SUMPRODUCT((ENTRY!$F$3:$F$56=$AB$4)*(ENTRY!$H$3:$H$56=X8))+SUMPRODUCT((ENTRY!$I$3:$I$56=$AB$4)*(ENTRY!$K$3:$K$56=X8))+SUMPRODUCT((ENTRY!$L$3:$L$56=$AB$4)*(ENTRY!$N$3:$N$56=X8))+SUMPRODUCT((ENTRY!$O$3:$O$56=$AB$4)*(ENTRY!$Q$3:$Q$56=X8))+SUMPRODUCT((ENTRY!$R$3:$R$56=$AB$4)*(ENTRY!$T$3:$T$56=X8))+SUMPRODUCT((ENTRY!$U$3:$U$56=$AB$4)*(ENTRY!$W$3:$W$56=X8))</f>
        <v>4</v>
      </c>
      <c r="AC8" s="57">
        <f>SUMPRODUCT((ENTRY!$F$3:$F$56=$AC$4)*(ENTRY!$H$3:$H$56=X8))+SUMPRODUCT((ENTRY!$I$3:$I$56=$AC$4)*(ENTRY!$K$3:$K$56=X8))+SUMPRODUCT((ENTRY!$L$3:$L$56=$AC$4)*(ENTRY!$N$3:$N$56=X8))+SUMPRODUCT((ENTRY!$O$3:$O$56=$AC$4)*(ENTRY!$Q$3:$Q$56=X8))+SUMPRODUCT((ENTRY!$R$3:$R$56=$AC$4)*(ENTRY!$T$3:$T$56=X8))+SUMPRODUCT((ENTRY!$U$3:$U$56=$AC$4)*(ENTRY!$W$3:$W$56=X8))</f>
        <v>7</v>
      </c>
    </row>
    <row r="9" spans="1:29" x14ac:dyDescent="0.25">
      <c r="A9" s="58">
        <v>86</v>
      </c>
      <c r="B9" s="59" t="s">
        <v>25</v>
      </c>
      <c r="C9" s="65"/>
      <c r="D9" s="65"/>
      <c r="E9" s="65"/>
      <c r="F9" s="66"/>
      <c r="G9" s="65"/>
      <c r="H9" s="66"/>
      <c r="I9" s="66"/>
      <c r="J9" s="65"/>
      <c r="K9" s="66"/>
      <c r="L9" s="66"/>
      <c r="M9" s="65"/>
      <c r="N9" s="66"/>
      <c r="O9" s="66"/>
      <c r="P9" s="65"/>
      <c r="Q9" s="66"/>
      <c r="R9" s="66"/>
      <c r="S9" s="65"/>
      <c r="U9" s="54"/>
      <c r="V9" s="61"/>
      <c r="W9" s="61"/>
      <c r="X9" s="56" t="s">
        <v>41</v>
      </c>
      <c r="Y9" s="57">
        <f>SUMPRODUCT((ENTRY!$F$3:$F$56=$Y$4)*(ENTRY!$H$3:$H$56=X9))+SUMPRODUCT((ENTRY!$I$3:$I$56=$Y$4)*(ENTRY!$K$3:$K$56=X9))+SUMPRODUCT((ENTRY!$L$3:$L$56=$Y$4)*(ENTRY!$N$3:$N$56=X9))+SUMPRODUCT((ENTRY!$O$3:$O$56=$Y$4)*(ENTRY!$Q$3:$Q$56=X9))+SUMPRODUCT((ENTRY!$R$3:$R$56=$Y$4)*(ENTRY!$T$3:$T$56=X9))+SUMPRODUCT((ENTRY!$U$3:$U$56=$Y$4)*(ENTRY!$W$3:$W$56=X9))</f>
        <v>13</v>
      </c>
      <c r="Z9" s="57">
        <f>SUMPRODUCT((ENTRY!$F$3:$F$56=$Z$4)*(ENTRY!$H$3:$H$56=X9))+SUMPRODUCT((ENTRY!$I$3:$I$56=$Z$4)*(ENTRY!$K$3:$K$56=X9))+SUMPRODUCT((ENTRY!$L$3:$L$56=$Z$4)*(ENTRY!$N$3:$N$56=X9))+SUMPRODUCT((ENTRY!$O$3:$O$56=$Z$4)*(ENTRY!$Q$3:$Q$56=X9))+SUMPRODUCT((ENTRY!$R$3:$R$56=$Z$4)*(ENTRY!$T$3:$T$56=X9))+SUMPRODUCT((ENTRY!$U$3:$U$56=$Z$4)*(ENTRY!$W$3:$W$56=X9))</f>
        <v>9</v>
      </c>
      <c r="AA9" s="57">
        <f>SUMPRODUCT((ENTRY!$F$3:$F$56=$AA$4)*(ENTRY!$H$3:$H$56=X9))+SUMPRODUCT((ENTRY!$I$3:$I$56=$AA$4)*(ENTRY!$K$3:$K$56=X9))+SUMPRODUCT((ENTRY!$L$3:$L$56=$AA$4)*(ENTRY!$N$3:$N$56=X9))+SUMPRODUCT((ENTRY!$O$3:$O$56=$AA$4)*(ENTRY!$Q$3:$Q$56=X9))+SUMPRODUCT((ENTRY!$R$3:$R$56=$AA$4)*(ENTRY!$T$3:$T$56=X9))+SUMPRODUCT((ENTRY!$U$3:$U$56=$AA$4)*(ENTRY!$W$3:$W$56=X9))</f>
        <v>12</v>
      </c>
      <c r="AB9" s="57">
        <f>SUMPRODUCT((ENTRY!$F$3:$F$56=$AB$4)*(ENTRY!$H$3:$H$56=X9))+SUMPRODUCT((ENTRY!$I$3:$I$56=$AB$4)*(ENTRY!$K$3:$K$56=X9))+SUMPRODUCT((ENTRY!$L$3:$L$56=$AB$4)*(ENTRY!$N$3:$N$56=X9))+SUMPRODUCT((ENTRY!$O$3:$O$56=$AB$4)*(ENTRY!$Q$3:$Q$56=X9))+SUMPRODUCT((ENTRY!$R$3:$R$56=$AB$4)*(ENTRY!$T$3:$T$56=X9))+SUMPRODUCT((ENTRY!$U$3:$U$56=$AB$4)*(ENTRY!$W$3:$W$56=X9))</f>
        <v>10</v>
      </c>
      <c r="AC9" s="57">
        <f>SUMPRODUCT((ENTRY!$F$3:$F$56=$AC$4)*(ENTRY!$H$3:$H$56=X9))+SUMPRODUCT((ENTRY!$I$3:$I$56=$AC$4)*(ENTRY!$K$3:$K$56=X9))+SUMPRODUCT((ENTRY!$L$3:$L$56=$AC$4)*(ENTRY!$N$3:$N$56=X9))+SUMPRODUCT((ENTRY!$O$3:$O$56=$AC$4)*(ENTRY!$Q$3:$Q$56=X9))+SUMPRODUCT((ENTRY!$R$3:$R$56=$AC$4)*(ENTRY!$T$3:$T$56=X9))+SUMPRODUCT((ENTRY!$U$3:$U$56=$AC$4)*(ENTRY!$W$3:$W$56=X9))</f>
        <v>14</v>
      </c>
    </row>
    <row r="10" spans="1:29" x14ac:dyDescent="0.25">
      <c r="A10" s="67">
        <v>87</v>
      </c>
      <c r="B10" s="68" t="s">
        <v>80</v>
      </c>
      <c r="C10" s="69"/>
      <c r="D10" s="70"/>
      <c r="E10" s="70"/>
      <c r="F10" s="70"/>
      <c r="G10" s="70"/>
      <c r="H10" s="66"/>
      <c r="I10" s="69"/>
      <c r="J10" s="70"/>
      <c r="K10" s="70"/>
      <c r="L10" s="70"/>
      <c r="M10" s="70"/>
      <c r="N10" s="66"/>
      <c r="O10" s="69"/>
      <c r="P10" s="70"/>
      <c r="Q10" s="70"/>
      <c r="R10" s="70"/>
      <c r="S10" s="70"/>
      <c r="U10" s="54"/>
      <c r="V10" s="61"/>
      <c r="W10" s="61"/>
      <c r="X10" s="56" t="s">
        <v>40</v>
      </c>
      <c r="Y10" s="57">
        <f>SUMPRODUCT((ENTRY!$F$3:$F$56=$Y$4)*(ENTRY!$H$3:$H$56=X10))+SUMPRODUCT((ENTRY!$I$3:$I$56=$Y$4)*(ENTRY!$K$3:$K$56=X10))+SUMPRODUCT((ENTRY!$L$3:$L$56=$Y$4)*(ENTRY!$N$3:$N$56=X10))+SUMPRODUCT((ENTRY!$O$3:$O$56=$Y$4)*(ENTRY!$Q$3:$Q$56=X10))+SUMPRODUCT((ENTRY!$R$3:$R$56=$Y$4)*(ENTRY!$T$3:$T$56=X10))+SUMPRODUCT((ENTRY!$U$3:$U$56=$Y$4)*(ENTRY!$W$3:$W$56=X10))</f>
        <v>11</v>
      </c>
      <c r="Z10" s="57">
        <f>SUMPRODUCT((ENTRY!$F$3:$F$56=$Z$4)*(ENTRY!$H$3:$H$56=X10))+SUMPRODUCT((ENTRY!$I$3:$I$56=$Z$4)*(ENTRY!$K$3:$K$56=X10))+SUMPRODUCT((ENTRY!$L$3:$L$56=$Z$4)*(ENTRY!$N$3:$N$56=X10))+SUMPRODUCT((ENTRY!$O$3:$O$56=$Z$4)*(ENTRY!$Q$3:$Q$56=X10))+SUMPRODUCT((ENTRY!$R$3:$R$56=$Z$4)*(ENTRY!$T$3:$T$56=X10))+SUMPRODUCT((ENTRY!$U$3:$U$56=$Z$4)*(ENTRY!$W$3:$W$56=X10))</f>
        <v>1</v>
      </c>
      <c r="AA10" s="57">
        <f>SUMPRODUCT((ENTRY!$F$3:$F$56=$AA$4)*(ENTRY!$H$3:$H$56=X10))+SUMPRODUCT((ENTRY!$I$3:$I$56=$AA$4)*(ENTRY!$K$3:$K$56=X10))+SUMPRODUCT((ENTRY!$L$3:$L$56=$AA$4)*(ENTRY!$N$3:$N$56=X10))+SUMPRODUCT((ENTRY!$O$3:$O$56=$AA$4)*(ENTRY!$Q$3:$Q$56=X10))+SUMPRODUCT((ENTRY!$R$3:$R$56=$AA$4)*(ENTRY!$T$3:$T$56=X10))+SUMPRODUCT((ENTRY!$U$3:$U$56=$AA$4)*(ENTRY!$W$3:$W$56=X10))</f>
        <v>6</v>
      </c>
      <c r="AB10" s="57">
        <f>SUMPRODUCT((ENTRY!$F$3:$F$56=$AB$4)*(ENTRY!$H$3:$H$56=X10))+SUMPRODUCT((ENTRY!$I$3:$I$56=$AB$4)*(ENTRY!$K$3:$K$56=X10))+SUMPRODUCT((ENTRY!$L$3:$L$56=$AB$4)*(ENTRY!$N$3:$N$56=X10))+SUMPRODUCT((ENTRY!$O$3:$O$56=$AB$4)*(ENTRY!$Q$3:$Q$56=X10))+SUMPRODUCT((ENTRY!$R$3:$R$56=$AB$4)*(ENTRY!$T$3:$T$56=X10))+SUMPRODUCT((ENTRY!$U$3:$U$56=$AB$4)*(ENTRY!$W$3:$W$56=X10))</f>
        <v>2</v>
      </c>
      <c r="AC10" s="57">
        <f>SUMPRODUCT((ENTRY!$F$3:$F$56=$AC$4)*(ENTRY!$H$3:$H$56=X10))+SUMPRODUCT((ENTRY!$I$3:$I$56=$AC$4)*(ENTRY!$K$3:$K$56=X10))+SUMPRODUCT((ENTRY!$L$3:$L$56=$AC$4)*(ENTRY!$N$3:$N$56=X10))+SUMPRODUCT((ENTRY!$O$3:$O$56=$AC$4)*(ENTRY!$Q$3:$Q$56=X10))+SUMPRODUCT((ENTRY!$R$3:$R$56=$AC$4)*(ENTRY!$T$3:$T$56=X10))+SUMPRODUCT((ENTRY!$U$3:$U$56=$AC$4)*(ENTRY!$W$3:$W$56=X10))</f>
        <v>3</v>
      </c>
    </row>
    <row r="11" spans="1:29" x14ac:dyDescent="0.25">
      <c r="A11" s="71"/>
      <c r="B11" s="72"/>
      <c r="C11" s="271" t="s">
        <v>81</v>
      </c>
      <c r="D11" s="271"/>
      <c r="E11" s="272" t="s">
        <v>82</v>
      </c>
      <c r="F11" s="272"/>
      <c r="G11" s="272" t="s">
        <v>83</v>
      </c>
      <c r="H11" s="272"/>
      <c r="I11"/>
      <c r="J11" s="270" t="s">
        <v>84</v>
      </c>
      <c r="K11" s="270"/>
      <c r="L11" s="270"/>
      <c r="M11" s="270"/>
      <c r="N11" s="270"/>
      <c r="O11"/>
      <c r="P11"/>
      <c r="Q11" s="273" t="s">
        <v>85</v>
      </c>
      <c r="R11" s="73" t="s">
        <v>74</v>
      </c>
      <c r="S11" s="74">
        <f>COUNTIF(ENTRY!E3:E56,"F")</f>
        <v>27</v>
      </c>
      <c r="V11" s="75"/>
      <c r="W11" s="75"/>
      <c r="X11" s="56" t="s">
        <v>42</v>
      </c>
      <c r="Y11" s="57">
        <f>SUMPRODUCT((ENTRY!$F$3:$F$56=$Y$4)*(ENTRY!$H$3:$H$56=X11))+SUMPRODUCT((ENTRY!$I$3:$I$56=$Y$4)*(ENTRY!$K$3:$K$56=X11))+SUMPRODUCT((ENTRY!$L$3:$L$56=$Y$4)*(ENTRY!$N$3:$N$56=X11))+SUMPRODUCT((ENTRY!$O$3:$O$56=$Y$4)*(ENTRY!$Q$3:$Q$56=X11))+SUMPRODUCT((ENTRY!$R$3:$R$56=$Y$4)*(ENTRY!$T$3:$T$56=X11))+SUMPRODUCT((ENTRY!$U$3:$U$56=$Y$4)*(ENTRY!$W$3:$W$56=X11))</f>
        <v>4</v>
      </c>
      <c r="Z11" s="57">
        <f>SUMPRODUCT((ENTRY!$F$3:$F$56=$Z$4)*(ENTRY!$H$3:$H$56=X11))+SUMPRODUCT((ENTRY!$I$3:$I$56=$Z$4)*(ENTRY!$K$3:$K$56=X11))+SUMPRODUCT((ENTRY!$L$3:$L$56=$Z$4)*(ENTRY!$N$3:$N$56=X11))+SUMPRODUCT((ENTRY!$O$3:$O$56=$Z$4)*(ENTRY!$Q$3:$Q$56=X11))+SUMPRODUCT((ENTRY!$R$3:$R$56=$Z$4)*(ENTRY!$T$3:$T$56=X11))+SUMPRODUCT((ENTRY!$U$3:$U$56=$Z$4)*(ENTRY!$W$3:$W$56=X11))</f>
        <v>3</v>
      </c>
      <c r="AA11" s="57">
        <f>SUMPRODUCT((ENTRY!$F$3:$F$56=$AA$4)*(ENTRY!$H$3:$H$56=X11))+SUMPRODUCT((ENTRY!$I$3:$I$56=$AA$4)*(ENTRY!$K$3:$K$56=X11))+SUMPRODUCT((ENTRY!$L$3:$L$56=$AA$4)*(ENTRY!$N$3:$N$56=X11))+SUMPRODUCT((ENTRY!$O$3:$O$56=$AA$4)*(ENTRY!$Q$3:$Q$56=X11))+SUMPRODUCT((ENTRY!$R$3:$R$56=$AA$4)*(ENTRY!$T$3:$T$56=X11))+SUMPRODUCT((ENTRY!$U$3:$U$56=$AA$4)*(ENTRY!$W$3:$W$56=X11))</f>
        <v>5</v>
      </c>
      <c r="AB11" s="57">
        <f>SUMPRODUCT((ENTRY!$F$3:$F$56=$AB$4)*(ENTRY!$H$3:$H$56=X11))+SUMPRODUCT((ENTRY!$I$3:$I$56=$AB$4)*(ENTRY!$K$3:$K$56=X11))+SUMPRODUCT((ENTRY!$L$3:$L$56=$AB$4)*(ENTRY!$N$3:$N$56=X11))+SUMPRODUCT((ENTRY!$O$3:$O$56=$AB$4)*(ENTRY!$Q$3:$Q$56=X11))+SUMPRODUCT((ENTRY!$R$3:$R$56=$AB$4)*(ENTRY!$T$3:$T$56=X11))+SUMPRODUCT((ENTRY!$U$3:$U$56=$AB$4)*(ENTRY!$W$3:$W$56=X11))</f>
        <v>3</v>
      </c>
      <c r="AC11" s="57">
        <f>SUMPRODUCT((ENTRY!$F$3:$F$56=$AC$4)*(ENTRY!$H$3:$H$56=X11))+SUMPRODUCT((ENTRY!$I$3:$I$56=$AC$4)*(ENTRY!$K$3:$K$56=X11))+SUMPRODUCT((ENTRY!$L$3:$L$56=$AC$4)*(ENTRY!$N$3:$N$56=X11))+SUMPRODUCT((ENTRY!$O$3:$O$56=$AC$4)*(ENTRY!$Q$3:$Q$56=X11))+SUMPRODUCT((ENTRY!$R$3:$R$56=$AC$4)*(ENTRY!$T$3:$T$56=X11))+SUMPRODUCT((ENTRY!$U$3:$U$56=$AC$4)*(ENTRY!$W$3:$W$56=X11))</f>
        <v>3</v>
      </c>
    </row>
    <row r="12" spans="1:29" x14ac:dyDescent="0.25">
      <c r="A12" s="267" t="s">
        <v>86</v>
      </c>
      <c r="B12" s="267"/>
      <c r="C12" s="271"/>
      <c r="D12" s="271"/>
      <c r="E12" s="272"/>
      <c r="F12" s="272"/>
      <c r="G12" s="272"/>
      <c r="H12" s="272"/>
      <c r="I12"/>
      <c r="J12" s="76" t="s">
        <v>85</v>
      </c>
      <c r="K12" s="77" t="s">
        <v>87</v>
      </c>
      <c r="L12" s="77" t="s">
        <v>88</v>
      </c>
      <c r="M12" s="77" t="s">
        <v>27</v>
      </c>
      <c r="N12" s="78" t="s">
        <v>89</v>
      </c>
      <c r="O12"/>
      <c r="P12"/>
      <c r="Q12" s="273"/>
      <c r="R12" s="79" t="s">
        <v>73</v>
      </c>
      <c r="S12" s="80">
        <f>COUNTIF(ENTRY!E3:E56,"M")</f>
        <v>27</v>
      </c>
      <c r="V12" s="75"/>
      <c r="X12" s="56" t="s">
        <v>43</v>
      </c>
      <c r="Y12" s="57">
        <f>SUMPRODUCT((ENTRY!$F$3:$F$56=$Y$4)*(ENTRY!$H$3:$H$56=X12))+SUMPRODUCT((ENTRY!$I$3:$I$56=$Y$4)*(ENTRY!$K$3:$K$56=X12))+SUMPRODUCT((ENTRY!$L$3:$L$56=$Y$4)*(ENTRY!$N$3:$N$56=X12))+SUMPRODUCT((ENTRY!$O$3:$O$56=$Y$4)*(ENTRY!$Q$3:$Q$56=X12))+SUMPRODUCT((ENTRY!$R$3:$R$56=$Y$4)*(ENTRY!$T$3:$T$56=X12))+SUMPRODUCT((ENTRY!$U$3:$U$56=$Y$4)*(ENTRY!$W$3:$W$56=X12))</f>
        <v>2</v>
      </c>
      <c r="Z12" s="57">
        <f>SUMPRODUCT((ENTRY!$F$3:$F$56=$Z$4)*(ENTRY!$H$3:$H$56=X12))+SUMPRODUCT((ENTRY!$I$3:$I$56=$Z$4)*(ENTRY!$K$3:$K$56=X12))+SUMPRODUCT((ENTRY!$L$3:$L$56=$Z$4)*(ENTRY!$N$3:$N$56=X12))+SUMPRODUCT((ENTRY!$O$3:$O$56=$Z$4)*(ENTRY!$Q$3:$Q$56=X12))+SUMPRODUCT((ENTRY!$R$3:$R$56=$Z$4)*(ENTRY!$T$3:$T$56=X12))+SUMPRODUCT((ENTRY!$U$3:$U$56=$Z$4)*(ENTRY!$W$3:$W$56=X12))</f>
        <v>0</v>
      </c>
      <c r="AA12" s="57">
        <f>SUMPRODUCT((ENTRY!$F$3:$F$56=$AA$4)*(ENTRY!$H$3:$H$56=X12))+SUMPRODUCT((ENTRY!$I$3:$I$56=$AA$4)*(ENTRY!$K$3:$K$56=X12))+SUMPRODUCT((ENTRY!$L$3:$L$56=$AA$4)*(ENTRY!$N$3:$N$56=X12))+SUMPRODUCT((ENTRY!$O$3:$O$56=$AA$4)*(ENTRY!$Q$3:$Q$56=X12))+SUMPRODUCT((ENTRY!$R$3:$R$56=$AA$4)*(ENTRY!$T$3:$T$56=X12))+SUMPRODUCT((ENTRY!$U$3:$U$56=$AA$4)*(ENTRY!$W$3:$W$56=X12))</f>
        <v>1</v>
      </c>
      <c r="AB12" s="57">
        <f>SUMPRODUCT((ENTRY!$F$3:$F$56=$AB$4)*(ENTRY!$H$3:$H$56=X12))+SUMPRODUCT((ENTRY!$I$3:$I$56=$AB$4)*(ENTRY!$K$3:$K$56=X12))+SUMPRODUCT((ENTRY!$L$3:$L$56=$AB$4)*(ENTRY!$N$3:$N$56=X12))+SUMPRODUCT((ENTRY!$O$3:$O$56=$AB$4)*(ENTRY!$Q$3:$Q$56=X12))+SUMPRODUCT((ENTRY!$R$3:$R$56=$AB$4)*(ENTRY!$T$3:$T$56=X12))+SUMPRODUCT((ENTRY!$U$3:$U$56=$AB$4)*(ENTRY!$W$3:$W$56=X12))</f>
        <v>0</v>
      </c>
      <c r="AC12" s="57">
        <f>SUMPRODUCT((ENTRY!$F$3:$F$56=$AC$4)*(ENTRY!$H$3:$H$56=X12))+SUMPRODUCT((ENTRY!$I$3:$I$56=$AC$4)*(ENTRY!$K$3:$K$56=X12))+SUMPRODUCT((ENTRY!$L$3:$L$56=$AC$4)*(ENTRY!$N$3:$N$56=X12))+SUMPRODUCT((ENTRY!$O$3:$O$56=$AC$4)*(ENTRY!$Q$3:$Q$56=X12))+SUMPRODUCT((ENTRY!$R$3:$R$56=$AC$4)*(ENTRY!$T$3:$T$56=X12))+SUMPRODUCT((ENTRY!$U$3:$U$56=$AC$4)*(ENTRY!$W$3:$W$56=X12))</f>
        <v>1</v>
      </c>
    </row>
    <row r="13" spans="1:29" x14ac:dyDescent="0.25">
      <c r="A13" s="81">
        <f>A6</f>
        <v>101</v>
      </c>
      <c r="B13" s="82">
        <f>COUNTIF(ENTRY!$F$3:$F$56,A13)+COUNTIF(ENTRY!$I$3:$I$56,A13)+COUNTIF(ENTRY!$L$3:$L$56,A13)+COUNTIF(ENTRY!$O$3:$O$56,A13)+COUNTIF(ENTRY!$R$3:$R$56,A13)++COUNTIF(ENTRY!$U$3:$U$56,A13)</f>
        <v>54</v>
      </c>
      <c r="C13" s="83" t="s">
        <v>38</v>
      </c>
      <c r="D13" s="84">
        <f>COUNTIF(ENTRY!$AU$3:$BI$56,C13)</f>
        <v>43</v>
      </c>
      <c r="E13" s="85" t="s">
        <v>38</v>
      </c>
      <c r="F13" s="84">
        <f>SUMPRODUCT((ENTRY!$E$3:$E$56="M")*(ENTRY!$AU$3:$BI$56=E13))</f>
        <v>15</v>
      </c>
      <c r="G13" s="85" t="s">
        <v>38</v>
      </c>
      <c r="H13" s="84">
        <f>SUMPRODUCT((ENTRY!$E$3:$E$56="F")*(ENTRY!$AU$3:$BI$56=G13))</f>
        <v>28</v>
      </c>
      <c r="I13"/>
      <c r="J13" s="86">
        <f>S11+S12</f>
        <v>54</v>
      </c>
      <c r="K13" s="87">
        <f>J13-COUNTIF(ENTRY!BJ3:BJ56,"F")-COUNTIF(ENTRY!BJ3:BJ56,"C")</f>
        <v>54</v>
      </c>
      <c r="L13" s="87">
        <f>COUNTIF(ENTRY!BJ3:BJ56,"C")</f>
        <v>0</v>
      </c>
      <c r="M13" s="87">
        <f>COUNTIF(ENTRY!BJ3:BJ56,"F")</f>
        <v>0</v>
      </c>
      <c r="N13" s="88">
        <f>IFERROR(K13/J13*100,"NA")</f>
        <v>100</v>
      </c>
      <c r="O13"/>
      <c r="P13"/>
      <c r="Q13"/>
      <c r="R13"/>
      <c r="S13"/>
      <c r="V13" s="75"/>
      <c r="X13" s="56" t="s">
        <v>90</v>
      </c>
      <c r="Y13" s="57">
        <f>SUMPRODUCT((ENTRY!$F$3:$F$56=$Y$4)*(ENTRY!$H$3:$H$56=X13))+SUMPRODUCT((ENTRY!$I$3:$I$56=$Y$4)*(ENTRY!$K$3:$K$56=X13))+SUMPRODUCT((ENTRY!$L$3:$L$56=$Y$4)*(ENTRY!$N$3:$N$56=X13))+SUMPRODUCT((ENTRY!$O$3:$O$56=$Y$4)*(ENTRY!$Q$3:$Q$56=X13))+SUMPRODUCT((ENTRY!$R$3:$R$56=$Y$4)*(ENTRY!$T$3:$T$56=X13))+SUMPRODUCT((ENTRY!$U$3:$U$56=$Y$4)*(ENTRY!$W$3:$W$56=X13))</f>
        <v>0</v>
      </c>
      <c r="Z13" s="57">
        <f>SUMPRODUCT((ENTRY!$F$3:$F$56=$Z$4)*(ENTRY!$H$3:$H$56=X13))+SUMPRODUCT((ENTRY!$I$3:$I$56=$Z$4)*(ENTRY!$K$3:$K$56=X13))+SUMPRODUCT((ENTRY!$L$3:$L$56=$Z$4)*(ENTRY!$N$3:$N$56=X13))+SUMPRODUCT((ENTRY!$O$3:$O$56=$Z$4)*(ENTRY!$Q$3:$Q$56=X13))+SUMPRODUCT((ENTRY!$R$3:$R$56=$Z$4)*(ENTRY!$T$3:$T$56=X13))+SUMPRODUCT((ENTRY!$U$3:$U$56=$Z$4)*(ENTRY!$W$3:$W$56=X13))</f>
        <v>0</v>
      </c>
      <c r="AA13" s="57">
        <f>SUMPRODUCT((ENTRY!$F$3:$F$56=$AA$4)*(ENTRY!$H$3:$H$56=X13))+SUMPRODUCT((ENTRY!$I$3:$I$56=$AA$4)*(ENTRY!$K$3:$K$56=X13))+SUMPRODUCT((ENTRY!$L$3:$L$56=$AA$4)*(ENTRY!$N$3:$N$56=X13))+SUMPRODUCT((ENTRY!$O$3:$O$56=$AA$4)*(ENTRY!$Q$3:$Q$56=X13))+SUMPRODUCT((ENTRY!$R$3:$R$56=$AA$4)*(ENTRY!$T$3:$T$56=X13))+SUMPRODUCT((ENTRY!$U$3:$U$56=$AA$4)*(ENTRY!$W$3:$W$56=X13))</f>
        <v>0</v>
      </c>
      <c r="AB13" s="57">
        <f>SUMPRODUCT((ENTRY!$F$3:$F$56=$AB$4)*(ENTRY!$H$3:$H$56=X13))+SUMPRODUCT((ENTRY!$I$3:$I$56=$AB$4)*(ENTRY!$K$3:$K$56=X13))+SUMPRODUCT((ENTRY!$L$3:$L$56=$AB$4)*(ENTRY!$N$3:$N$56=X13))+SUMPRODUCT((ENTRY!$O$3:$O$56=$AB$4)*(ENTRY!$Q$3:$Q$56=X13))+SUMPRODUCT((ENTRY!$R$3:$R$56=$AB$4)*(ENTRY!$T$3:$T$56=X13))+SUMPRODUCT((ENTRY!$U$3:$U$56=$AB$4)*(ENTRY!$W$3:$W$56=X13))</f>
        <v>0</v>
      </c>
      <c r="AC13" s="57">
        <f>SUMPRODUCT((ENTRY!$F$3:$F$56=$AC$4)*(ENTRY!$H$3:$H$56=X13))+SUMPRODUCT((ENTRY!$I$3:$I$56=$AC$4)*(ENTRY!$K$3:$K$56=X13))+SUMPRODUCT((ENTRY!$L$3:$L$56=$AC$4)*(ENTRY!$N$3:$N$56=X13))+SUMPRODUCT((ENTRY!$O$3:$O$56=$AC$4)*(ENTRY!$Q$3:$Q$56=X13))+SUMPRODUCT((ENTRY!$R$3:$R$56=$AC$4)*(ENTRY!$T$3:$T$56=X13))+SUMPRODUCT((ENTRY!$U$3:$U$56=$AC$4)*(ENTRY!$W$3:$W$56=X13))</f>
        <v>0</v>
      </c>
    </row>
    <row r="14" spans="1:29" x14ac:dyDescent="0.25">
      <c r="A14" s="89">
        <f>A7</f>
        <v>2</v>
      </c>
      <c r="B14" s="82">
        <f>COUNTIF(ENTRY!$F$3:$F$56,A14)+COUNTIF(ENTRY!$I$3:$I$56,A14)+COUNTIF(ENTRY!$L$3:$L$56,A14)+COUNTIF(ENTRY!$O$3:$O$56,A14)+COUNTIF(ENTRY!$R$3:$R$56,A14)++COUNTIF(ENTRY!$U$3:$U$56,A14)</f>
        <v>54</v>
      </c>
      <c r="C14" s="90" t="s">
        <v>39</v>
      </c>
      <c r="D14" s="84">
        <f>COUNTIF(ENTRY!$AU$3:$BI$56,C14)</f>
        <v>42</v>
      </c>
      <c r="E14" s="91" t="s">
        <v>39</v>
      </c>
      <c r="F14" s="84">
        <f>SUMPRODUCT((ENTRY!$E$3:$E$56="M")*(ENTRY!$AU$3:$BI$56=E14))</f>
        <v>21</v>
      </c>
      <c r="G14" s="91" t="s">
        <v>39</v>
      </c>
      <c r="H14" s="84">
        <f>SUMPRODUCT((ENTRY!$E$3:$E$56="F")*(ENTRY!$AU$3:$BI$56=G14))</f>
        <v>21</v>
      </c>
      <c r="I14"/>
      <c r="J14" s="50"/>
      <c r="K14"/>
      <c r="L14"/>
      <c r="M14" s="50"/>
      <c r="N14"/>
      <c r="O14"/>
      <c r="P14"/>
      <c r="Q14" s="269" t="s">
        <v>91</v>
      </c>
      <c r="R14" s="269"/>
      <c r="S14" s="92" t="s">
        <v>92</v>
      </c>
      <c r="T14" s="93" t="s">
        <v>93</v>
      </c>
      <c r="U14" s="94" t="s">
        <v>59</v>
      </c>
      <c r="V14" s="75"/>
      <c r="X14" s="56" t="s">
        <v>81</v>
      </c>
      <c r="Y14" s="57">
        <f>SUM(Y5:Y13)</f>
        <v>54</v>
      </c>
      <c r="Z14" s="57">
        <f>SUM(Z5:Z13)</f>
        <v>54</v>
      </c>
      <c r="AA14" s="57">
        <f>SUM(AA5:AA13)</f>
        <v>54</v>
      </c>
      <c r="AB14" s="57">
        <f>SUM(AB5:AB13)</f>
        <v>54</v>
      </c>
      <c r="AC14" s="57">
        <f>SUM(AC5:AC13)</f>
        <v>54</v>
      </c>
    </row>
    <row r="15" spans="1:29" x14ac:dyDescent="0.25">
      <c r="A15" s="89">
        <f>A8</f>
        <v>41</v>
      </c>
      <c r="B15" s="82">
        <f>COUNTIF(ENTRY!$F$3:$F$56,A15)+COUNTIF(ENTRY!$I$3:$I$56,A15)+COUNTIF(ENTRY!$L$3:$L$56,A15)+COUNTIF(ENTRY!$O$3:$O$56,A15)+COUNTIF(ENTRY!$R$3:$R$56,A15)++COUNTIF(ENTRY!$U$3:$U$56,A15)</f>
        <v>54</v>
      </c>
      <c r="C15" s="90" t="s">
        <v>37</v>
      </c>
      <c r="D15" s="84">
        <f>COUNTIF(ENTRY!$AU$3:$BI$56,C15)</f>
        <v>52</v>
      </c>
      <c r="E15" s="91" t="s">
        <v>37</v>
      </c>
      <c r="F15" s="84">
        <f>SUMPRODUCT((ENTRY!$E$3:$E$56="M")*(ENTRY!$AU$3:$BI$56=E15))</f>
        <v>27</v>
      </c>
      <c r="G15" s="91" t="s">
        <v>37</v>
      </c>
      <c r="H15" s="84">
        <f>SUMPRODUCT((ENTRY!$E$3:$E$56="F")*(ENTRY!$AU$3:$BI$56=G15))</f>
        <v>25</v>
      </c>
      <c r="I15"/>
      <c r="J15" s="270" t="s">
        <v>94</v>
      </c>
      <c r="K15" s="270"/>
      <c r="L15" s="270"/>
      <c r="M15" s="270"/>
      <c r="N15" s="270"/>
      <c r="O15"/>
      <c r="P15"/>
      <c r="Q15" s="269"/>
      <c r="R15" s="269"/>
      <c r="S15" s="95">
        <f>IFERROR((D13*8+D14*7+D15*6+D16*5+D17*4+D18*3+D19*2+D20*1+D21*0)/(S11+S12)*2.5,"NA")</f>
        <v>66.712962962962962</v>
      </c>
      <c r="T15" s="96">
        <f>IFERROR((F13*8+F14*7+F15*6+F16*5+F17*4+F18*3+F19*2+F20*1+F21*0)/S12*2.5,"NA")</f>
        <v>65.092592592592595</v>
      </c>
      <c r="U15" s="97">
        <f>IFERROR((H13*8+H14*7+H15*6+H16*5+H17*4+H18*3+H19*2+H20*1+H21*0)/(S11) *2.5,"NA")</f>
        <v>68.333333333333329</v>
      </c>
      <c r="V15" s="75"/>
      <c r="X15" s="98" t="s">
        <v>95</v>
      </c>
      <c r="Y15" s="99">
        <f>Y14-Y13</f>
        <v>54</v>
      </c>
      <c r="Z15" s="99">
        <f>Z14-Z13</f>
        <v>54</v>
      </c>
      <c r="AA15" s="99">
        <f>AA14-AA13</f>
        <v>54</v>
      </c>
      <c r="AB15" s="99">
        <f>AB14-AB13</f>
        <v>54</v>
      </c>
      <c r="AC15" s="99">
        <f>AC14-AC13</f>
        <v>54</v>
      </c>
    </row>
    <row r="16" spans="1:29" x14ac:dyDescent="0.25">
      <c r="A16" s="89">
        <f>A9</f>
        <v>86</v>
      </c>
      <c r="B16" s="82">
        <f>COUNTIF(ENTRY!$F$3:$F$56,A16)+COUNTIF(ENTRY!$I$3:$I$56,A16)+COUNTIF(ENTRY!$L$3:$L$56,A16)+COUNTIF(ENTRY!$O$3:$O$56,A16)+COUNTIF(ENTRY!$R$3:$R$56,A16)++COUNTIF(ENTRY!$U$3:$U$56,A16)</f>
        <v>54</v>
      </c>
      <c r="C16" s="90" t="s">
        <v>36</v>
      </c>
      <c r="D16" s="84">
        <f>COUNTIF(ENTRY!$AU$3:$BI$56,C16)</f>
        <v>30</v>
      </c>
      <c r="E16" s="91" t="s">
        <v>36</v>
      </c>
      <c r="F16" s="84">
        <f>SUMPRODUCT((ENTRY!$E$3:$E$56="M")*(ENTRY!$AU$3:$BI$56=E16))</f>
        <v>19</v>
      </c>
      <c r="G16" s="91" t="s">
        <v>36</v>
      </c>
      <c r="H16" s="84">
        <f>SUMPRODUCT((ENTRY!$E$3:$E$56="F")*(ENTRY!$AU$3:$BI$56=G16))</f>
        <v>11</v>
      </c>
      <c r="I16"/>
      <c r="J16" s="100" t="s">
        <v>85</v>
      </c>
      <c r="K16" s="101" t="s">
        <v>87</v>
      </c>
      <c r="L16" s="101" t="s">
        <v>88</v>
      </c>
      <c r="M16" s="101" t="s">
        <v>27</v>
      </c>
      <c r="N16" s="102" t="s">
        <v>89</v>
      </c>
      <c r="O16"/>
      <c r="P16"/>
      <c r="Q16"/>
      <c r="R16"/>
      <c r="S16"/>
      <c r="V16" s="75"/>
      <c r="X16" s="103" t="s">
        <v>96</v>
      </c>
      <c r="Y16" s="104">
        <f>IFERROR(Y15/B13*100,"NA")</f>
        <v>100</v>
      </c>
      <c r="Z16" s="104">
        <f>IFERROR(Z15/B14*100,"NA")</f>
        <v>100</v>
      </c>
      <c r="AA16" s="104">
        <f>IFERROR(AA15/B15*100,"NA")</f>
        <v>100</v>
      </c>
      <c r="AB16" s="104">
        <f>IFERROR(AB15/B16*100,"NA")</f>
        <v>100</v>
      </c>
      <c r="AC16" s="104">
        <f>IFERROR(AC15/B17*100,"NA")</f>
        <v>100</v>
      </c>
    </row>
    <row r="17" spans="1:29" x14ac:dyDescent="0.25">
      <c r="A17" s="105">
        <f>A10</f>
        <v>87</v>
      </c>
      <c r="B17" s="106">
        <f>COUNTIF(ENTRY!$F$3:$F$56,A17)+COUNTIF(ENTRY!$I$3:$I$56,A17)+COUNTIF(ENTRY!$L$3:$L$56,A17)+COUNTIF(ENTRY!$O$3:$O$56,A17)+COUNTIF(ENTRY!$R$3:$R$56,A17)++COUNTIF(ENTRY!$U$3:$U$56,A17)</f>
        <v>54</v>
      </c>
      <c r="C17" s="90" t="s">
        <v>41</v>
      </c>
      <c r="D17" s="84">
        <f>COUNTIF(ENTRY!$AU$3:$BI$56,C17)</f>
        <v>58</v>
      </c>
      <c r="E17" s="91" t="s">
        <v>41</v>
      </c>
      <c r="F17" s="84">
        <f>SUMPRODUCT((ENTRY!$E$3:$E$56="M")*(ENTRY!$AU$3:$BI$56=E17))</f>
        <v>32</v>
      </c>
      <c r="G17" s="91" t="s">
        <v>41</v>
      </c>
      <c r="H17" s="84">
        <f>SUMPRODUCT((ENTRY!$E$3:$E$56="F")*(ENTRY!$AU$3:$BI$56=G17))</f>
        <v>26</v>
      </c>
      <c r="I17"/>
      <c r="J17" s="107">
        <f>S11</f>
        <v>27</v>
      </c>
      <c r="K17" s="108">
        <f>SUMPRODUCT((ENTRY!E3:E56="F")*ISNUMBER(ENTRY!BJ3:BJ56))</f>
        <v>27</v>
      </c>
      <c r="L17" s="108">
        <f>SUMPRODUCT((ENTRY!E3:E56="F")*(ENTRY!BJ3:BJ56="C"))</f>
        <v>0</v>
      </c>
      <c r="M17" s="108">
        <f>SUMPRODUCT((ENTRY!E3:E56="F")*(ENTRY!BJ3:BJ56="F"))</f>
        <v>0</v>
      </c>
      <c r="N17" s="109">
        <f>IFERROR(K17/J17*100,"NA")</f>
        <v>100</v>
      </c>
      <c r="O17"/>
      <c r="P17"/>
      <c r="Q17"/>
      <c r="R17"/>
      <c r="S17"/>
      <c r="V17" s="75"/>
      <c r="X17" s="110" t="s">
        <v>97</v>
      </c>
      <c r="Y17" s="111">
        <f>IFERROR((Y5*8+Y6*7+Y7*6+Y8*5+Y9*4+Y10*3+Y11*2+Y12*1+Y13*0)/($B13*8)*100,"NA")</f>
        <v>59.490740740740748</v>
      </c>
      <c r="Z17" s="111">
        <f>IFERROR((Z5*8+Z6*7+Z7*6+Z8*5+Z9*4+Z10*3+Z11*2+Z12*1+Z13*0)/($B14*8)*100,"NA")</f>
        <v>73.842592592592595</v>
      </c>
      <c r="AA17" s="111">
        <f>IFERROR((AA5*8+AA6*7+AA7*6+AA8*5+AA9*4+AA10*3+AA11*2+AA12*1+AA13*0)/($B15*8)*100,"NA")</f>
        <v>61.574074074074069</v>
      </c>
      <c r="AB17" s="111">
        <f>IFERROR((AB5*8+AB6*7+AB7*6+AB8*5+AB9*4+AB10*3+AB11*2+AB12*1+AB13*0)/($B16*8)*100,"NA")</f>
        <v>73.611111111111114</v>
      </c>
      <c r="AC17" s="111">
        <f>IFERROR((AC5*8+AC6*7+AC7*6+AC8*5+AC9*4+AC10*3+AC11*2+AC12*1+AC13*0)/($B17*8)*100,"NA")</f>
        <v>65.046296296296291</v>
      </c>
    </row>
    <row r="18" spans="1:29" x14ac:dyDescent="0.25">
      <c r="A18" s="71"/>
      <c r="B18" s="72"/>
      <c r="C18" s="90" t="s">
        <v>40</v>
      </c>
      <c r="D18" s="84">
        <f>COUNTIF(ENTRY!$AU$3:$BI$56,C18)</f>
        <v>23</v>
      </c>
      <c r="E18" s="91" t="s">
        <v>40</v>
      </c>
      <c r="F18" s="84">
        <f>SUMPRODUCT((ENTRY!$E$3:$E$56="M")*(ENTRY!$AU$3:$BI$56=E18))</f>
        <v>12</v>
      </c>
      <c r="G18" s="91" t="s">
        <v>40</v>
      </c>
      <c r="H18" s="84">
        <f>SUMPRODUCT((ENTRY!$E$3:$E$56="F")*(ENTRY!$AU$3:$BI$56=G18))</f>
        <v>11</v>
      </c>
      <c r="I18"/>
      <c r="J18" s="50"/>
      <c r="K18"/>
      <c r="L18"/>
      <c r="M18" s="50"/>
      <c r="N18"/>
      <c r="O18"/>
      <c r="P18"/>
      <c r="Q18"/>
      <c r="R18"/>
      <c r="S18"/>
      <c r="V18" s="75"/>
    </row>
    <row r="19" spans="1:29" x14ac:dyDescent="0.25">
      <c r="A19" s="267" t="s">
        <v>98</v>
      </c>
      <c r="B19" s="267"/>
      <c r="C19" s="90" t="s">
        <v>42</v>
      </c>
      <c r="D19" s="84">
        <f>COUNTIF(ENTRY!$AU$3:$BI$56,C19)</f>
        <v>18</v>
      </c>
      <c r="E19" s="91" t="s">
        <v>42</v>
      </c>
      <c r="F19" s="84">
        <f>SUMPRODUCT((ENTRY!$E$3:$E$56="M")*(ENTRY!$AU$3:$BI$56=E19))</f>
        <v>6</v>
      </c>
      <c r="G19" s="91" t="s">
        <v>42</v>
      </c>
      <c r="H19" s="84">
        <f>SUMPRODUCT((ENTRY!$E$3:$E$56="F")*(ENTRY!$AU$3:$BI$56=G19))</f>
        <v>12</v>
      </c>
      <c r="I19"/>
      <c r="J19" s="270" t="s">
        <v>99</v>
      </c>
      <c r="K19" s="270"/>
      <c r="L19" s="270"/>
      <c r="M19" s="270"/>
      <c r="N19" s="270"/>
      <c r="O19"/>
      <c r="P19"/>
      <c r="Q19"/>
      <c r="R19"/>
      <c r="S19"/>
      <c r="V19" s="75"/>
      <c r="X19" s="266" t="s">
        <v>100</v>
      </c>
      <c r="Y19" s="266"/>
      <c r="Z19" s="266"/>
      <c r="AA19" s="266"/>
      <c r="AB19" s="266"/>
      <c r="AC19" s="266"/>
    </row>
    <row r="20" spans="1:29" x14ac:dyDescent="0.25">
      <c r="A20" s="81">
        <f>A6</f>
        <v>101</v>
      </c>
      <c r="B20" s="112">
        <f>SUMPRODUCT((ENTRY!$F$3:$F$56=A20)*(ENTRY!$E$3:$E$56="F")) +SUMPRODUCT((ENTRY!$I$3:$I$56=A20)*(ENTRY!$E$3:$E$56="F"))+SUMPRODUCT((ENTRY!$L$3:$L$56=A20)*(ENTRY!$E$3:$E$56="F"))+SUMPRODUCT((ENTRY!$O$3:$O$56=A20)*(ENTRY!$E$3:$E$56="F"))+SUMPRODUCT((ENTRY!$R$3:$R$56=A20)*(ENTRY!$E$3:$E$56="F"))+SUMPRODUCT((ENTRY!$U$3:$U$56=A20)*(ENTRY!$E$3:$E$56="F"))</f>
        <v>27</v>
      </c>
      <c r="C20" s="90" t="s">
        <v>43</v>
      </c>
      <c r="D20" s="84">
        <f>COUNTIF(ENTRY!$AU$3:$BI$56,C20)</f>
        <v>4</v>
      </c>
      <c r="E20" s="91" t="s">
        <v>43</v>
      </c>
      <c r="F20" s="84">
        <f>SUMPRODUCT((ENTRY!$E$3:$E$56="M")*(ENTRY!$AU$3:$BI$56=E20))</f>
        <v>3</v>
      </c>
      <c r="G20" s="91" t="s">
        <v>43</v>
      </c>
      <c r="H20" s="84">
        <f>SUMPRODUCT((ENTRY!$E$3:$E$56="F")*(ENTRY!$AU$3:$BI$56=G20))</f>
        <v>1</v>
      </c>
      <c r="I20"/>
      <c r="J20" s="100" t="s">
        <v>85</v>
      </c>
      <c r="K20" s="101" t="s">
        <v>87</v>
      </c>
      <c r="L20" s="101" t="s">
        <v>88</v>
      </c>
      <c r="M20" s="101" t="s">
        <v>27</v>
      </c>
      <c r="N20" s="102" t="s">
        <v>89</v>
      </c>
      <c r="O20"/>
      <c r="P20"/>
      <c r="Q20"/>
      <c r="R20"/>
      <c r="S20"/>
      <c r="V20" s="75"/>
      <c r="X20" s="113" t="s">
        <v>70</v>
      </c>
      <c r="Y20" s="114">
        <f>A6</f>
        <v>101</v>
      </c>
      <c r="Z20" s="115">
        <f>A7</f>
        <v>2</v>
      </c>
      <c r="AA20" s="115">
        <f>A8</f>
        <v>41</v>
      </c>
      <c r="AB20" s="115">
        <f>A9</f>
        <v>86</v>
      </c>
      <c r="AC20" s="115">
        <f>A10</f>
        <v>87</v>
      </c>
    </row>
    <row r="21" spans="1:29" x14ac:dyDescent="0.25">
      <c r="A21" s="89">
        <f>A7</f>
        <v>2</v>
      </c>
      <c r="B21" s="112">
        <f>SUMPRODUCT((ENTRY!$F$3:$F$56=A21)*(ENTRY!$E$3:$E$56="F")) +SUMPRODUCT((ENTRY!$I$3:$I$56=A21)*(ENTRY!$E$3:$E$56="F"))+SUMPRODUCT((ENTRY!$L$3:$L$56=A21)*(ENTRY!$E$3:$E$56="F"))+SUMPRODUCT((ENTRY!$O$3:$O$56=A21)*(ENTRY!$E$3:$E$56="F"))+SUMPRODUCT((ENTRY!$R$3:$R$56=A21)*(ENTRY!$E$3:$E$56="F"))+SUMPRODUCT((ENTRY!$U$3:$U$56=A21)*(ENTRY!$E$3:$E$56="F"))</f>
        <v>27</v>
      </c>
      <c r="C21" s="116" t="s">
        <v>90</v>
      </c>
      <c r="D21" s="84">
        <f>COUNTIF(ENTRY!$F$3:$W$56,C21)</f>
        <v>0</v>
      </c>
      <c r="E21" s="117" t="s">
        <v>90</v>
      </c>
      <c r="F21" s="84">
        <f>SUMPRODUCT((ENTRY!$E$3:$E$56="M")*(ENTRY!$F$3:$W$56=E21))</f>
        <v>0</v>
      </c>
      <c r="G21" s="117" t="s">
        <v>90</v>
      </c>
      <c r="H21" s="84">
        <f>SUMPRODUCT((ENTRY!$E$3:$E$56="F")*(ENTRY!$F$3:$W$56=G21))</f>
        <v>0</v>
      </c>
      <c r="I21"/>
      <c r="J21" s="107">
        <f>S12</f>
        <v>27</v>
      </c>
      <c r="K21" s="108">
        <f>SUMPRODUCT((ENTRY!E3:E56="M")*ISNUMBER(ENTRY!BJ3:BJ56))</f>
        <v>27</v>
      </c>
      <c r="L21" s="108">
        <f>SUMPRODUCT((ENTRY!E3:E56="M")*(ENTRY!BJ3:BJ56="C"))</f>
        <v>0</v>
      </c>
      <c r="M21" s="108">
        <f>SUMPRODUCT((ENTRY!E3:E56="M")*(ENTRY!BJ3:BJ56="F"))</f>
        <v>0</v>
      </c>
      <c r="N21" s="109">
        <f>IFERROR(K21/J21*100,"NA")</f>
        <v>100</v>
      </c>
      <c r="O21"/>
      <c r="P21"/>
      <c r="Q21"/>
      <c r="R21"/>
      <c r="S21"/>
      <c r="V21" s="75"/>
      <c r="X21" s="118" t="s">
        <v>38</v>
      </c>
      <c r="Y21" s="119">
        <f>SUMPRODUCT((ENTRY!$E$3:$E$56="M")*(ENTRY!$F$3:$F$56=$Y$20)*(ENTRY!$H$3:$H$56=X21))+SUMPRODUCT((ENTRY!$E$3:$E$56="M")*(ENTRY!$I$3:$I$56=$Y$20)*(ENTRY!$K$3:$K$56=X21))+SUMPRODUCT((ENTRY!$E$3:$E$56="M")*(ENTRY!$L$3:$L$56=$Y$20)*(ENTRY!$N$3:$N$56=X21))+SUMPRODUCT((ENTRY!$E$3:$E$56="M")*(ENTRY!$O$3:$O$56=$Y$20)*(ENTRY!$Q$3:$Q$56=X21))+SUMPRODUCT((ENTRY!$E$3:$E$56="M")*(ENTRY!$R$3:$R$56=$Y$20)*(ENTRY!$T$3:$T$56=X21))+SUMPRODUCT((ENTRY!$E$3:$E$56="M")*(ENTRY!$U$3:$U$56=$Y$20)*(ENTRY!$W$3:$W$56=X21))</f>
        <v>3</v>
      </c>
      <c r="Z21" s="120">
        <f>SUMPRODUCT((ENTRY!$E$3:$E$56="M")*(ENTRY!$F$3:$F$56=$Z$20)*(ENTRY!$H$3:$H$56=X21))+SUMPRODUCT((ENTRY!$E$3:$E$56="M")*(ENTRY!$I$3:$I$56=$Z$20)*(ENTRY!$K$3:$K$56=X21))+SUMPRODUCT((ENTRY!$E$3:$E$56="M")*(ENTRY!$L$3:$L$56=$Z$20)*(ENTRY!$N$3:$N$56=X21))+SUMPRODUCT((ENTRY!$E$3:$E$56="M")*(ENTRY!$O$3:$O$56=$Z$20)*(ENTRY!$Q$3:$Q$56=X21))+SUMPRODUCT((ENTRY!$E$3:$E$56="M")*(ENTRY!$R$3:$R$56=$Z$20)*(ENTRY!$T$3:$T$56=X21))+SUMPRODUCT((ENTRY!$E$3:$E$56="M")*(ENTRY!$U$3:$U$56=$Z$20)*(ENTRY!$W$3:$W$56=X21))</f>
        <v>2</v>
      </c>
      <c r="AA21" s="120">
        <f>SUMPRODUCT((ENTRY!$E$3:$E$56="M")*(ENTRY!$F$3:$F$56=$AA$20)*(ENTRY!$H$3:$H$56=X21))+SUMPRODUCT((ENTRY!$E$3:$E$56="M")*(ENTRY!$I$3:$I$56=$AA$20)*(ENTRY!$K$3:$K$56=X21))+SUMPRODUCT((ENTRY!$E$3:$E$56="M")*(ENTRY!$L$3:$L$56=$AA$20)*(ENTRY!$N$3:$N$56=X21))+SUMPRODUCT((ENTRY!$E$3:$E$56="M")*(ENTRY!$O$3:$O$56=$AA$20)*(ENTRY!$Q$3:$Q$56=X21))+SUMPRODUCT((ENTRY!$E$3:$E$56="M")*(ENTRY!$R$3:$R$56=$AA$20)*(ENTRY!$T$3:$T$56=X21))+SUMPRODUCT((ENTRY!$E$3:$E$56="M")*(ENTRY!$U$3:$U$56=$AA$20)*(ENTRY!$W$3:$W$56=X21))</f>
        <v>3</v>
      </c>
      <c r="AB21" s="120">
        <f>SUMPRODUCT((ENTRY!$E$3:$E$56="M")*(ENTRY!$F$3:$F$56=$AB$20)*(ENTRY!$H$3:$H$56=X21))+SUMPRODUCT((ENTRY!$E$3:$E$56="M")*(ENTRY!$I$3:$I$56=$AB$20)*(ENTRY!$K$3:$K$56=X21))+SUMPRODUCT((ENTRY!$E$3:$E$56="M")*(ENTRY!$L$3:$L$56=$AB$20)*(ENTRY!$N$3:$N$56=X21))+SUMPRODUCT((ENTRY!$E$3:$E$56="M")*(ENTRY!$O$3:$O$56=$AB$20)*(ENTRY!$Q$3:$Q$56=X21))+SUMPRODUCT((ENTRY!$E$3:$E$56="M")*(ENTRY!$R$3:$R$56=$AB$20)*(ENTRY!$T$3:$T$56=X21))+SUMPRODUCT((ENTRY!$E$3:$E$56="M")*(ENTRY!$U$3:$U$56=$AB$20)*(ENTRY!$W$3:$W$56=X21))</f>
        <v>5</v>
      </c>
      <c r="AC21" s="120">
        <f>SUMPRODUCT((ENTRY!$E$3:$E$56="M")*(ENTRY!$F$3:$F$56=$AC$20)*(ENTRY!$H$3:$H$56=X21))+SUMPRODUCT((ENTRY!$E$3:$E$56="M")*(ENTRY!$I$3:$I$56=$AC$20)*(ENTRY!$K$3:$K$56=X21))+SUMPRODUCT((ENTRY!$E$3:$E$56="M")*(ENTRY!$L$3:$L$56=$AC$20)*(ENTRY!$N$3:$N$56=X21))+SUMPRODUCT((ENTRY!$E$3:$E$56="M")*(ENTRY!$O$3:$O$56=$AC$20)*(ENTRY!$Q$3:$Q$56=X21))+SUMPRODUCT((ENTRY!$E$3:$E$56="M")*(ENTRY!$R$3:$R$56=$AC$20)*(ENTRY!$T$3:$T$56=X21))+SUMPRODUCT((ENTRY!$E$3:$E$56="M")*(ENTRY!$U$3:$U$56=$AC$20)*(ENTRY!$W$3:$W$56=X21))</f>
        <v>2</v>
      </c>
    </row>
    <row r="22" spans="1:29" x14ac:dyDescent="0.25">
      <c r="A22" s="89">
        <f>A8</f>
        <v>41</v>
      </c>
      <c r="B22" s="112">
        <f>SUMPRODUCT((ENTRY!$F$3:$F$56=A22)*(ENTRY!$E$3:$E$56="F")) +SUMPRODUCT((ENTRY!$I$3:$I$56=A22)*(ENTRY!$E$3:$E$56="F"))+SUMPRODUCT((ENTRY!$L$3:$L$56=A22)*(ENTRY!$E$3:$E$56="F"))+SUMPRODUCT((ENTRY!$O$3:$O$56=A22)*(ENTRY!$E$3:$E$56="F"))+SUMPRODUCT((ENTRY!$R$3:$R$56=A22)*(ENTRY!$E$3:$E$56="F"))+SUMPRODUCT((ENTRY!$U$3:$U$56=A22)*(ENTRY!$E$3:$E$56="F"))</f>
        <v>27</v>
      </c>
      <c r="C22"/>
      <c r="D22"/>
      <c r="E22"/>
      <c r="F22"/>
      <c r="G22"/>
      <c r="H22"/>
      <c r="I22"/>
      <c r="J22"/>
      <c r="K22"/>
      <c r="L22"/>
      <c r="M22"/>
      <c r="N22"/>
      <c r="O22"/>
      <c r="P22"/>
      <c r="Q22"/>
      <c r="R22"/>
      <c r="S22"/>
      <c r="V22" s="75"/>
      <c r="X22" s="121" t="s">
        <v>39</v>
      </c>
      <c r="Y22" s="119">
        <f>SUMPRODUCT((ENTRY!$E$3:$E$56="M")*(ENTRY!$F$3:$F$56=$Y$20)*(ENTRY!$H$3:$H$56=X22))+SUMPRODUCT((ENTRY!$E$3:$E$56="M")*(ENTRY!$I$3:$I$56=$Y$20)*(ENTRY!$K$3:$K$56=X22))+SUMPRODUCT((ENTRY!$E$3:$E$56="M")*(ENTRY!$L$3:$L$56=$Y$20)*(ENTRY!$N$3:$N$56=X22))+SUMPRODUCT((ENTRY!$E$3:$E$56="M")*(ENTRY!$O$3:$O$56=$Y$20)*(ENTRY!$Q$3:$Q$56=X22))+SUMPRODUCT((ENTRY!$E$3:$E$56="M")*(ENTRY!$R$3:$R$56=$Y$20)*(ENTRY!$T$3:$T$56=X22))+SUMPRODUCT((ENTRY!$E$3:$E$56="M")*(ENTRY!$U$3:$U$56=$Y$20)*(ENTRY!$W$3:$W$56=X22))</f>
        <v>4</v>
      </c>
      <c r="Z22" s="120">
        <f>SUMPRODUCT((ENTRY!$E$3:$E$56="M")*(ENTRY!$F$3:$F$56=$Z$20)*(ENTRY!$H$3:$H$56=X22))+SUMPRODUCT((ENTRY!$E$3:$E$56="M")*(ENTRY!$I$3:$I$56=$Z$20)*(ENTRY!$K$3:$K$56=X22))+SUMPRODUCT((ENTRY!$E$3:$E$56="M")*(ENTRY!$L$3:$L$56=$Z$20)*(ENTRY!$N$3:$N$56=X22))+SUMPRODUCT((ENTRY!$E$3:$E$56="M")*(ENTRY!$O$3:$O$56=$Z$20)*(ENTRY!$Q$3:$Q$56=X22))+SUMPRODUCT((ENTRY!$E$3:$E$56="M")*(ENTRY!$R$3:$R$56=$Z$20)*(ENTRY!$T$3:$T$56=X22))+SUMPRODUCT((ENTRY!$E$3:$E$56="M")*(ENTRY!$U$3:$U$56=$Z$20)*(ENTRY!$W$3:$W$56=X22))</f>
        <v>7</v>
      </c>
      <c r="AA22" s="120">
        <f>SUMPRODUCT((ENTRY!$E$3:$E$56="M")*(ENTRY!$F$3:$F$56=$AA$20)*(ENTRY!$H$3:$H$56=X22))+SUMPRODUCT((ENTRY!$E$3:$E$56="M")*(ENTRY!$I$3:$I$56=$AA$20)*(ENTRY!$K$3:$K$56=X22))+SUMPRODUCT((ENTRY!$E$3:$E$56="M")*(ENTRY!$L$3:$L$56=$AA$20)*(ENTRY!$N$3:$N$56=X22))+SUMPRODUCT((ENTRY!$E$3:$E$56="M")*(ENTRY!$O$3:$O$56=$AA$20)*(ENTRY!$Q$3:$Q$56=X22))+SUMPRODUCT((ENTRY!$E$3:$E$56="M")*(ENTRY!$R$3:$R$56=$AA$20)*(ENTRY!$T$3:$T$56=X22))+SUMPRODUCT((ENTRY!$E$3:$E$56="M")*(ENTRY!$U$3:$U$56=$AA$20)*(ENTRY!$W$3:$W$56=X22))</f>
        <v>2</v>
      </c>
      <c r="AB22" s="120">
        <f>SUMPRODUCT((ENTRY!$E$3:$E$56="M")*(ENTRY!$F$3:$F$56=$AB$20)*(ENTRY!$H$3:$H$56=X22))+SUMPRODUCT((ENTRY!$E$3:$E$56="M")*(ENTRY!$I$3:$I$56=$AB$20)*(ENTRY!$K$3:$K$56=X22))+SUMPRODUCT((ENTRY!$E$3:$E$56="M")*(ENTRY!$L$3:$L$56=$AB$20)*(ENTRY!$N$3:$N$56=X22))+SUMPRODUCT((ENTRY!$E$3:$E$56="M")*(ENTRY!$O$3:$O$56=$AB$20)*(ENTRY!$Q$3:$Q$56=X22))+SUMPRODUCT((ENTRY!$E$3:$E$56="M")*(ENTRY!$R$3:$R$56=$AB$20)*(ENTRY!$T$3:$T$56=X22))+SUMPRODUCT((ENTRY!$E$3:$E$56="M")*(ENTRY!$U$3:$U$56=$AB$20)*(ENTRY!$W$3:$W$56=X22))</f>
        <v>5</v>
      </c>
      <c r="AC22" s="120">
        <f>SUMPRODUCT((ENTRY!$E$3:$E$56="M")*(ENTRY!$F$3:$F$56=$AC$20)*(ENTRY!$H$3:$H$56=X22))+SUMPRODUCT((ENTRY!$E$3:$E$56="M")*(ENTRY!$I$3:$I$56=$AC$20)*(ENTRY!$K$3:$K$56=X22))+SUMPRODUCT((ENTRY!$E$3:$E$56="M")*(ENTRY!$L$3:$L$56=$AC$20)*(ENTRY!$N$3:$N$56=X22))+SUMPRODUCT((ENTRY!$E$3:$E$56="M")*(ENTRY!$O$3:$O$56=$AC$20)*(ENTRY!$Q$3:$Q$56=X22))+SUMPRODUCT((ENTRY!$E$3:$E$56="M")*(ENTRY!$R$3:$R$56=$AC$20)*(ENTRY!$T$3:$T$56=X22))+SUMPRODUCT((ENTRY!$E$3:$E$56="M")*(ENTRY!$U$3:$U$56=$AC$20)*(ENTRY!$W$3:$W$56=X22))</f>
        <v>3</v>
      </c>
    </row>
    <row r="23" spans="1:29" x14ac:dyDescent="0.25">
      <c r="A23" s="89">
        <f>A9</f>
        <v>86</v>
      </c>
      <c r="B23" s="112">
        <f>SUMPRODUCT((ENTRY!$F$3:$F$56=A23)*(ENTRY!$E$3:$E$56="F")) +SUMPRODUCT((ENTRY!$I$3:$I$56=A23)*(ENTRY!$E$3:$E$56="F"))+SUMPRODUCT((ENTRY!$L$3:$L$56=A23)*(ENTRY!$E$3:$E$56="F"))+SUMPRODUCT((ENTRY!$O$3:$O$56=A23)*(ENTRY!$E$3:$E$56="F"))+SUMPRODUCT((ENTRY!$R$3:$R$56=A23)*(ENTRY!$E$3:$E$56="F"))+SUMPRODUCT((ENTRY!$U$3:$U$56=A23)*(ENTRY!$E$3:$E$56="F"))</f>
        <v>27</v>
      </c>
      <c r="C23"/>
      <c r="D23"/>
      <c r="E23"/>
      <c r="F23" s="122"/>
      <c r="G23"/>
      <c r="H23"/>
      <c r="I23" s="122"/>
      <c r="J23" s="122"/>
      <c r="K23" s="122"/>
      <c r="L23" s="122"/>
      <c r="M23" s="122"/>
      <c r="N23" s="66"/>
      <c r="O23" s="122"/>
      <c r="P23" s="122"/>
      <c r="Q23" s="122"/>
      <c r="R23" s="122"/>
      <c r="S23" s="122"/>
      <c r="U23" s="54"/>
      <c r="V23" s="75"/>
      <c r="X23" s="121" t="s">
        <v>37</v>
      </c>
      <c r="Y23" s="119">
        <f>SUMPRODUCT((ENTRY!$E$3:$E$56="M")*(ENTRY!$F$3:$F$56=$Y$20)*(ENTRY!$H$3:$H$56=X23))+SUMPRODUCT((ENTRY!$E$3:$E$56="M")*(ENTRY!$I$3:$I$56=$Y$20)*(ENTRY!$K$3:$K$56=X23))+SUMPRODUCT((ENTRY!$E$3:$E$56="M")*(ENTRY!$L$3:$L$56=$Y$20)*(ENTRY!$N$3:$N$56=X23))+SUMPRODUCT((ENTRY!$E$3:$E$56="M")*(ENTRY!$O$3:$O$56=$Y$20)*(ENTRY!$Q$3:$Q$56=X23))+SUMPRODUCT((ENTRY!$E$3:$E$56="M")*(ENTRY!$R$3:$R$56=$Y$20)*(ENTRY!$T$3:$T$56=X23))+SUMPRODUCT((ENTRY!$E$3:$E$56="M")*(ENTRY!$U$3:$U$56=$Y$20)*(ENTRY!$W$3:$W$56=X23))</f>
        <v>0</v>
      </c>
      <c r="Z23" s="120">
        <f>SUMPRODUCT((ENTRY!$E$3:$E$56="M")*(ENTRY!$F$3:$F$56=$Z$20)*(ENTRY!$H$3:$H$56=X23))+SUMPRODUCT((ENTRY!$E$3:$E$56="M")*(ENTRY!$I$3:$I$56=$Z$20)*(ENTRY!$K$3:$K$56=X23))+SUMPRODUCT((ENTRY!$E$3:$E$56="M")*(ENTRY!$L$3:$L$56=$Z$20)*(ENTRY!$N$3:$N$56=X23))+SUMPRODUCT((ENTRY!$E$3:$E$56="M")*(ENTRY!$O$3:$O$56=$Z$20)*(ENTRY!$Q$3:$Q$56=X23))+SUMPRODUCT((ENTRY!$E$3:$E$56="M")*(ENTRY!$R$3:$R$56=$Z$20)*(ENTRY!$T$3:$T$56=X23))+SUMPRODUCT((ENTRY!$E$3:$E$56="M")*(ENTRY!$U$3:$U$56=$Z$20)*(ENTRY!$W$3:$W$56=X23))</f>
        <v>7</v>
      </c>
      <c r="AA23" s="120">
        <f>SUMPRODUCT((ENTRY!$E$3:$E$56="M")*(ENTRY!$F$3:$F$56=$AA$20)*(ENTRY!$H$3:$H$56=X23))+SUMPRODUCT((ENTRY!$E$3:$E$56="M")*(ENTRY!$I$3:$I$56=$AA$20)*(ENTRY!$K$3:$K$56=X23))+SUMPRODUCT((ENTRY!$E$3:$E$56="M")*(ENTRY!$L$3:$L$56=$AA$20)*(ENTRY!$N$3:$N$56=X23))+SUMPRODUCT((ENTRY!$E$3:$E$56="M")*(ENTRY!$O$3:$O$56=$AA$20)*(ENTRY!$Q$3:$Q$56=X23))+SUMPRODUCT((ENTRY!$E$3:$E$56="M")*(ENTRY!$R$3:$R$56=$AA$20)*(ENTRY!$T$3:$T$56=X23))+SUMPRODUCT((ENTRY!$E$3:$E$56="M")*(ENTRY!$U$3:$U$56=$AA$20)*(ENTRY!$W$3:$W$56=X23))</f>
        <v>6</v>
      </c>
      <c r="AB23" s="120">
        <f>SUMPRODUCT((ENTRY!$E$3:$E$56="M")*(ENTRY!$F$3:$F$56=$AB$20)*(ENTRY!$H$3:$H$56=X23))+SUMPRODUCT((ENTRY!$E$3:$E$56="M")*(ENTRY!$I$3:$I$56=$AB$20)*(ENTRY!$K$3:$K$56=X23))+SUMPRODUCT((ENTRY!$E$3:$E$56="M")*(ENTRY!$L$3:$L$56=$AB$20)*(ENTRY!$N$3:$N$56=X23))+SUMPRODUCT((ENTRY!$E$3:$E$56="M")*(ENTRY!$O$3:$O$56=$AB$20)*(ENTRY!$Q$3:$Q$56=X23))+SUMPRODUCT((ENTRY!$E$3:$E$56="M")*(ENTRY!$R$3:$R$56=$AB$20)*(ENTRY!$T$3:$T$56=X23))+SUMPRODUCT((ENTRY!$E$3:$E$56="M")*(ENTRY!$U$3:$U$56=$AB$20)*(ENTRY!$W$3:$W$56=X23))</f>
        <v>7</v>
      </c>
      <c r="AC23" s="120">
        <f>SUMPRODUCT((ENTRY!$E$3:$E$56="M")*(ENTRY!$F$3:$F$56=$AC$20)*(ENTRY!$H$3:$H$56=X23))+SUMPRODUCT((ENTRY!$E$3:$E$56="M")*(ENTRY!$I$3:$I$56=$AC$20)*(ENTRY!$K$3:$K$56=X23))+SUMPRODUCT((ENTRY!$E$3:$E$56="M")*(ENTRY!$L$3:$L$56=$AC$20)*(ENTRY!$N$3:$N$56=X23))+SUMPRODUCT((ENTRY!$E$3:$E$56="M")*(ENTRY!$O$3:$O$56=$AC$20)*(ENTRY!$Q$3:$Q$56=X23))+SUMPRODUCT((ENTRY!$E$3:$E$56="M")*(ENTRY!$R$3:$R$56=$AC$20)*(ENTRY!$T$3:$T$56=X23))+SUMPRODUCT((ENTRY!$E$3:$E$56="M")*(ENTRY!$U$3:$U$56=$AC$20)*(ENTRY!$W$3:$W$56=X23))</f>
        <v>7</v>
      </c>
    </row>
    <row r="24" spans="1:29" x14ac:dyDescent="0.25">
      <c r="A24" s="105">
        <f>A10</f>
        <v>87</v>
      </c>
      <c r="B24" s="123">
        <f>SUMPRODUCT((ENTRY!$F$3:$F$56=A24)*(ENTRY!$E$3:$E$56="F")) +SUMPRODUCT((ENTRY!$I$3:$I$56=A24)*(ENTRY!$E$3:$E$56="F"))+SUMPRODUCT((ENTRY!$L$3:$L$56=A24)*(ENTRY!$E$3:$E$56="F"))+SUMPRODUCT((ENTRY!$O$3:$O$56=A24)*(ENTRY!$E$3:$E$56="F"))+SUMPRODUCT((ENTRY!$R$3:$R$56=A24)*(ENTRY!$E$3:$E$56="F"))+SUMPRODUCT((ENTRY!$U$3:$U$56=A24)*(ENTRY!$E$3:$E$56="F"))</f>
        <v>27</v>
      </c>
      <c r="C24" s="122"/>
      <c r="D24"/>
      <c r="E24"/>
      <c r="F24" s="66"/>
      <c r="G24"/>
      <c r="H24"/>
      <c r="I24" s="66"/>
      <c r="J24" s="66"/>
      <c r="K24" s="66"/>
      <c r="L24" s="66"/>
      <c r="M24" s="66"/>
      <c r="N24" s="66"/>
      <c r="O24" s="66"/>
      <c r="P24" s="66"/>
      <c r="Q24" s="66"/>
      <c r="R24" s="66"/>
      <c r="S24" s="66"/>
      <c r="U24" s="54"/>
      <c r="V24" s="75"/>
      <c r="X24" s="121" t="s">
        <v>36</v>
      </c>
      <c r="Y24" s="119">
        <f>SUMPRODUCT((ENTRY!$E$3:$E$56="M")*(ENTRY!$F$3:$F$56=$Y$20)*(ENTRY!$H$3:$H$56=X24))+SUMPRODUCT((ENTRY!$E$3:$E$56="M")*(ENTRY!$I$3:$I$56=$Y$20)*(ENTRY!$K$3:$K$56=X24))+SUMPRODUCT((ENTRY!$E$3:$E$56="M")*(ENTRY!$L$3:$L$56=$Y$20)*(ENTRY!$N$3:$N$56=X24))+SUMPRODUCT((ENTRY!$E$3:$E$56="M")*(ENTRY!$O$3:$O$56=$Y$20)*(ENTRY!$Q$3:$Q$56=X24))+SUMPRODUCT((ENTRY!$E$3:$E$56="M")*(ENTRY!$R$3:$R$56=$Y$20)*(ENTRY!$T$3:$T$56=X24))+SUMPRODUCT((ENTRY!$E$3:$E$56="M")*(ENTRY!$U$3:$U$56=$Y$20)*(ENTRY!$W$3:$W$56=X24))</f>
        <v>2</v>
      </c>
      <c r="Z24" s="120">
        <f>SUMPRODUCT((ENTRY!$E$3:$E$56="M")*(ENTRY!$F$3:$F$56=$Z$20)*(ENTRY!$H$3:$H$56=X24))+SUMPRODUCT((ENTRY!$E$3:$E$56="M")*(ENTRY!$I$3:$I$56=$Z$20)*(ENTRY!$K$3:$K$56=X24))+SUMPRODUCT((ENTRY!$E$3:$E$56="M")*(ENTRY!$L$3:$L$56=$Z$20)*(ENTRY!$N$3:$N$56=X24))+SUMPRODUCT((ENTRY!$E$3:$E$56="M")*(ENTRY!$O$3:$O$56=$Z$20)*(ENTRY!$Q$3:$Q$56=X24))+SUMPRODUCT((ENTRY!$E$3:$E$56="M")*(ENTRY!$R$3:$R$56=$Z$20)*(ENTRY!$T$3:$T$56=X24))+SUMPRODUCT((ENTRY!$E$3:$E$56="M")*(ENTRY!$U$3:$U$56=$Z$20)*(ENTRY!$W$3:$W$56=X24))</f>
        <v>4</v>
      </c>
      <c r="AA24" s="120">
        <f>SUMPRODUCT((ENTRY!$E$3:$E$56="M")*(ENTRY!$F$3:$F$56=$AA$20)*(ENTRY!$H$3:$H$56=X24))+SUMPRODUCT((ENTRY!$E$3:$E$56="M")*(ENTRY!$I$3:$I$56=$AA$20)*(ENTRY!$K$3:$K$56=X24))+SUMPRODUCT((ENTRY!$E$3:$E$56="M")*(ENTRY!$L$3:$L$56=$AA$20)*(ENTRY!$N$3:$N$56=X24))+SUMPRODUCT((ENTRY!$E$3:$E$56="M")*(ENTRY!$O$3:$O$56=$AA$20)*(ENTRY!$Q$3:$Q$56=X24))+SUMPRODUCT((ENTRY!$E$3:$E$56="M")*(ENTRY!$R$3:$R$56=$AA$20)*(ENTRY!$T$3:$T$56=X24))+SUMPRODUCT((ENTRY!$E$3:$E$56="M")*(ENTRY!$U$3:$U$56=$AA$20)*(ENTRY!$W$3:$W$56=X24))</f>
        <v>5</v>
      </c>
      <c r="AB24" s="120">
        <f>SUMPRODUCT((ENTRY!$E$3:$E$56="M")*(ENTRY!$F$3:$F$56=$AB$20)*(ENTRY!$H$3:$H$56=X24))+SUMPRODUCT((ENTRY!$E$3:$E$56="M")*(ENTRY!$I$3:$I$56=$AB$20)*(ENTRY!$K$3:$K$56=X24))+SUMPRODUCT((ENTRY!$E$3:$E$56="M")*(ENTRY!$L$3:$L$56=$AB$20)*(ENTRY!$N$3:$N$56=X24))+SUMPRODUCT((ENTRY!$E$3:$E$56="M")*(ENTRY!$O$3:$O$56=$AB$20)*(ENTRY!$Q$3:$Q$56=X24))+SUMPRODUCT((ENTRY!$E$3:$E$56="M")*(ENTRY!$R$3:$R$56=$AB$20)*(ENTRY!$T$3:$T$56=X24))+SUMPRODUCT((ENTRY!$E$3:$E$56="M")*(ENTRY!$U$3:$U$56=$AB$20)*(ENTRY!$W$3:$W$56=X24))</f>
        <v>3</v>
      </c>
      <c r="AC24" s="120">
        <f>SUMPRODUCT((ENTRY!$E$3:$E$56="M")*(ENTRY!$F$3:$F$56=$AC$20)*(ENTRY!$H$3:$H$56=X24))+SUMPRODUCT((ENTRY!$E$3:$E$56="M")*(ENTRY!$I$3:$I$56=$AC$20)*(ENTRY!$K$3:$K$56=X24))+SUMPRODUCT((ENTRY!$E$3:$E$56="M")*(ENTRY!$L$3:$L$56=$AC$20)*(ENTRY!$N$3:$N$56=X24))+SUMPRODUCT((ENTRY!$E$3:$E$56="M")*(ENTRY!$O$3:$O$56=$AC$20)*(ENTRY!$Q$3:$Q$56=X24))+SUMPRODUCT((ENTRY!$E$3:$E$56="M")*(ENTRY!$R$3:$R$56=$AC$20)*(ENTRY!$T$3:$T$56=X24))+SUMPRODUCT((ENTRY!$E$3:$E$56="M")*(ENTRY!$U$3:$U$56=$AC$20)*(ENTRY!$W$3:$W$56=X24))</f>
        <v>5</v>
      </c>
    </row>
    <row r="25" spans="1:29" x14ac:dyDescent="0.25">
      <c r="A25"/>
      <c r="B25"/>
      <c r="C25" s="66"/>
      <c r="D25"/>
      <c r="E25"/>
      <c r="F25" s="124"/>
      <c r="G25"/>
      <c r="H25"/>
      <c r="I25" s="125"/>
      <c r="J25" s="124"/>
      <c r="K25" s="124"/>
      <c r="L25" s="124"/>
      <c r="M25" s="124"/>
      <c r="N25" s="124"/>
      <c r="O25" s="124"/>
      <c r="P25" s="125"/>
      <c r="Q25" s="124"/>
      <c r="R25" s="124"/>
      <c r="S25" s="124"/>
      <c r="T25" s="124"/>
      <c r="U25" s="124"/>
      <c r="V25" s="124"/>
      <c r="X25" s="121" t="s">
        <v>41</v>
      </c>
      <c r="Y25" s="119">
        <f>SUMPRODUCT((ENTRY!$E$3:$E$56="M")*(ENTRY!$F$3:$F$56=$Y$20)*(ENTRY!$H$3:$H$56=X25))+SUMPRODUCT((ENTRY!$E$3:$E$56="M")*(ENTRY!$I$3:$I$56=$Y$20)*(ENTRY!$K$3:$K$56=X25))+SUMPRODUCT((ENTRY!$E$3:$E$56="M")*(ENTRY!$L$3:$L$56=$Y$20)*(ENTRY!$N$3:$N$56=X25))+SUMPRODUCT((ENTRY!$E$3:$E$56="M")*(ENTRY!$O$3:$O$56=$Y$20)*(ENTRY!$Q$3:$Q$56=X25))+SUMPRODUCT((ENTRY!$E$3:$E$56="M")*(ENTRY!$R$3:$R$56=$Y$20)*(ENTRY!$T$3:$T$56=X25))+SUMPRODUCT((ENTRY!$E$3:$E$56="M")*(ENTRY!$U$3:$U$56=$Y$20)*(ENTRY!$W$3:$W$56=X25))</f>
        <v>8</v>
      </c>
      <c r="Z25" s="120">
        <f>SUMPRODUCT((ENTRY!$E$3:$E$56="M")*(ENTRY!$F$3:$F$56=$Z$20)*(ENTRY!$H$3:$H$56=X25))+SUMPRODUCT((ENTRY!$E$3:$E$56="M")*(ENTRY!$I$3:$I$56=$Z$20)*(ENTRY!$K$3:$K$56=X25))+SUMPRODUCT((ENTRY!$E$3:$E$56="M")*(ENTRY!$L$3:$L$56=$Z$20)*(ENTRY!$N$3:$N$56=X25))+SUMPRODUCT((ENTRY!$E$3:$E$56="M")*(ENTRY!$O$3:$O$56=$Z$20)*(ENTRY!$Q$3:$Q$56=X25))+SUMPRODUCT((ENTRY!$E$3:$E$56="M")*(ENTRY!$R$3:$R$56=$Z$20)*(ENTRY!$T$3:$T$56=X25))+SUMPRODUCT((ENTRY!$E$3:$E$56="M")*(ENTRY!$U$3:$U$56=$Z$20)*(ENTRY!$W$3:$W$56=X25))</f>
        <v>4</v>
      </c>
      <c r="AA25" s="120">
        <f>SUMPRODUCT((ENTRY!$E$3:$E$56="M")*(ENTRY!$F$3:$F$56=$AA$20)*(ENTRY!$H$3:$H$56=X25))+SUMPRODUCT((ENTRY!$E$3:$E$56="M")*(ENTRY!$I$3:$I$56=$AA$20)*(ENTRY!$K$3:$K$56=X25))+SUMPRODUCT((ENTRY!$E$3:$E$56="M")*(ENTRY!$L$3:$L$56=$AA$20)*(ENTRY!$N$3:$N$56=X25))+SUMPRODUCT((ENTRY!$E$3:$E$56="M")*(ENTRY!$O$3:$O$56=$AA$20)*(ENTRY!$Q$3:$Q$56=X25))+SUMPRODUCT((ENTRY!$E$3:$E$56="M")*(ENTRY!$R$3:$R$56=$AA$20)*(ENTRY!$T$3:$T$56=X25))+SUMPRODUCT((ENTRY!$E$3:$E$56="M")*(ENTRY!$U$3:$U$56=$AA$20)*(ENTRY!$W$3:$W$56=X25))</f>
        <v>7</v>
      </c>
      <c r="AB25" s="120">
        <f>SUMPRODUCT((ENTRY!$E$3:$E$56="M")*(ENTRY!$F$3:$F$56=$AB$20)*(ENTRY!$H$3:$H$56=X25))+SUMPRODUCT((ENTRY!$E$3:$E$56="M")*(ENTRY!$I$3:$I$56=$AB$20)*(ENTRY!$K$3:$K$56=X25))+SUMPRODUCT((ENTRY!$E$3:$E$56="M")*(ENTRY!$L$3:$L$56=$AB$20)*(ENTRY!$N$3:$N$56=X25))+SUMPRODUCT((ENTRY!$E$3:$E$56="M")*(ENTRY!$O$3:$O$56=$AB$20)*(ENTRY!$Q$3:$Q$56=X25))+SUMPRODUCT((ENTRY!$E$3:$E$56="M")*(ENTRY!$R$3:$R$56=$AB$20)*(ENTRY!$T$3:$T$56=X25))+SUMPRODUCT((ENTRY!$E$3:$E$56="M")*(ENTRY!$U$3:$U$56=$AB$20)*(ENTRY!$W$3:$W$56=X25))</f>
        <v>5</v>
      </c>
      <c r="AC25" s="120">
        <f>SUMPRODUCT((ENTRY!$E$3:$E$56="M")*(ENTRY!$F$3:$F$56=$AC$20)*(ENTRY!$H$3:$H$56=X25))+SUMPRODUCT((ENTRY!$E$3:$E$56="M")*(ENTRY!$I$3:$I$56=$AC$20)*(ENTRY!$K$3:$K$56=X25))+SUMPRODUCT((ENTRY!$E$3:$E$56="M")*(ENTRY!$L$3:$L$56=$AC$20)*(ENTRY!$N$3:$N$56=X25))+SUMPRODUCT((ENTRY!$E$3:$E$56="M")*(ENTRY!$O$3:$O$56=$AC$20)*(ENTRY!$Q$3:$Q$56=X25))+SUMPRODUCT((ENTRY!$E$3:$E$56="M")*(ENTRY!$R$3:$R$56=$AC$20)*(ENTRY!$T$3:$T$56=X25))+SUMPRODUCT((ENTRY!$E$3:$E$56="M")*(ENTRY!$U$3:$U$56=$AC$20)*(ENTRY!$W$3:$W$56=X25))</f>
        <v>8</v>
      </c>
    </row>
    <row r="26" spans="1:29" x14ac:dyDescent="0.25">
      <c r="A26" s="267" t="s">
        <v>101</v>
      </c>
      <c r="B26" s="267"/>
      <c r="C26" s="124"/>
      <c r="D26"/>
      <c r="E26"/>
      <c r="F26" s="124"/>
      <c r="G26"/>
      <c r="H26"/>
      <c r="I26" s="66"/>
      <c r="J26" s="124"/>
      <c r="K26" s="124"/>
      <c r="L26" s="124"/>
      <c r="M26" s="124"/>
      <c r="N26" s="124"/>
      <c r="O26" s="124"/>
      <c r="P26" s="66"/>
      <c r="Q26" s="124"/>
      <c r="R26" s="124"/>
      <c r="S26" s="124"/>
      <c r="T26" s="124"/>
      <c r="U26" s="124"/>
      <c r="V26" s="124"/>
      <c r="X26" s="121" t="s">
        <v>40</v>
      </c>
      <c r="Y26" s="119">
        <f>SUMPRODUCT((ENTRY!$E$3:$E$56="M")*(ENTRY!$F$3:$F$56=$Y$20)*(ENTRY!$H$3:$H$56=X26))+SUMPRODUCT((ENTRY!$E$3:$E$56="M")*(ENTRY!$I$3:$I$56=$Y$20)*(ENTRY!$K$3:$K$56=X26))+SUMPRODUCT((ENTRY!$E$3:$E$56="M")*(ENTRY!$L$3:$L$56=$Y$20)*(ENTRY!$N$3:$N$56=X26))+SUMPRODUCT((ENTRY!$E$3:$E$56="M")*(ENTRY!$O$3:$O$56=$Y$20)*(ENTRY!$Q$3:$Q$56=X26))+SUMPRODUCT((ENTRY!$E$3:$E$56="M")*(ENTRY!$R$3:$R$56=$Y$20)*(ENTRY!$T$3:$T$56=X26))+SUMPRODUCT((ENTRY!$E$3:$E$56="M")*(ENTRY!$U$3:$U$56=$Y$20)*(ENTRY!$W$3:$W$56=X26))</f>
        <v>8</v>
      </c>
      <c r="Z26" s="120">
        <f>SUMPRODUCT((ENTRY!$E$3:$E$56="M")*(ENTRY!$F$3:$F$56=$Z$20)*(ENTRY!$H$3:$H$56=X26))+SUMPRODUCT((ENTRY!$E$3:$E$56="M")*(ENTRY!$I$3:$I$56=$Z$20)*(ENTRY!$K$3:$K$56=X26))+SUMPRODUCT((ENTRY!$E$3:$E$56="M")*(ENTRY!$L$3:$L$56=$Z$20)*(ENTRY!$N$3:$N$56=X26))+SUMPRODUCT((ENTRY!$E$3:$E$56="M")*(ENTRY!$O$3:$O$56=$Z$20)*(ENTRY!$Q$3:$Q$56=X26))+SUMPRODUCT((ENTRY!$E$3:$E$56="M")*(ENTRY!$R$3:$R$56=$Z$20)*(ENTRY!$T$3:$T$56=X26))+SUMPRODUCT((ENTRY!$E$3:$E$56="M")*(ENTRY!$U$3:$U$56=$Z$20)*(ENTRY!$W$3:$W$56=X26))</f>
        <v>1</v>
      </c>
      <c r="AA26" s="120">
        <f>SUMPRODUCT((ENTRY!$E$3:$E$56="M")*(ENTRY!$F$3:$F$56=$AA$20)*(ENTRY!$H$3:$H$56=X26))+SUMPRODUCT((ENTRY!$E$3:$E$56="M")*(ENTRY!$I$3:$I$56=$AA$20)*(ENTRY!$K$3:$K$56=X26))+SUMPRODUCT((ENTRY!$E$3:$E$56="M")*(ENTRY!$L$3:$L$56=$AA$20)*(ENTRY!$N$3:$N$56=X26))+SUMPRODUCT((ENTRY!$E$3:$E$56="M")*(ENTRY!$O$3:$O$56=$AA$20)*(ENTRY!$Q$3:$Q$56=X26))+SUMPRODUCT((ENTRY!$E$3:$E$56="M")*(ENTRY!$R$3:$R$56=$AA$20)*(ENTRY!$T$3:$T$56=X26))+SUMPRODUCT((ENTRY!$E$3:$E$56="M")*(ENTRY!$U$3:$U$56=$AA$20)*(ENTRY!$W$3:$W$56=X26))</f>
        <v>1</v>
      </c>
      <c r="AB26" s="120">
        <f>SUMPRODUCT((ENTRY!$E$3:$E$56="M")*(ENTRY!$F$3:$F$56=$AB$20)*(ENTRY!$H$3:$H$56=X26))+SUMPRODUCT((ENTRY!$E$3:$E$56="M")*(ENTRY!$I$3:$I$56=$AB$20)*(ENTRY!$K$3:$K$56=X26))+SUMPRODUCT((ENTRY!$E$3:$E$56="M")*(ENTRY!$L$3:$L$56=$AB$20)*(ENTRY!$N$3:$N$56=X26))+SUMPRODUCT((ENTRY!$E$3:$E$56="M")*(ENTRY!$O$3:$O$56=$AB$20)*(ENTRY!$Q$3:$Q$56=X26))+SUMPRODUCT((ENTRY!$E$3:$E$56="M")*(ENTRY!$R$3:$R$56=$AB$20)*(ENTRY!$T$3:$T$56=X26))+SUMPRODUCT((ENTRY!$E$3:$E$56="M")*(ENTRY!$U$3:$U$56=$AB$20)*(ENTRY!$W$3:$W$56=X26))</f>
        <v>1</v>
      </c>
      <c r="AC26" s="120">
        <f>SUMPRODUCT((ENTRY!$E$3:$E$56="M")*(ENTRY!$F$3:$F$56=$AC$20)*(ENTRY!$H$3:$H$56=X26))+SUMPRODUCT((ENTRY!$E$3:$E$56="M")*(ENTRY!$I$3:$I$56=$AC$20)*(ENTRY!$K$3:$K$56=X26))+SUMPRODUCT((ENTRY!$E$3:$E$56="M")*(ENTRY!$L$3:$L$56=$AC$20)*(ENTRY!$N$3:$N$56=X26))+SUMPRODUCT((ENTRY!$E$3:$E$56="M")*(ENTRY!$O$3:$O$56=$AC$20)*(ENTRY!$Q$3:$Q$56=X26))+SUMPRODUCT((ENTRY!$E$3:$E$56="M")*(ENTRY!$R$3:$R$56=$AC$20)*(ENTRY!$T$3:$T$56=X26))+SUMPRODUCT((ENTRY!$E$3:$E$56="M")*(ENTRY!$U$3:$U$56=$AC$20)*(ENTRY!$W$3:$W$56=X26))</f>
        <v>1</v>
      </c>
    </row>
    <row r="27" spans="1:29" x14ac:dyDescent="0.25">
      <c r="A27" s="126">
        <f>A6</f>
        <v>101</v>
      </c>
      <c r="B27" s="127">
        <f>SUMPRODUCT((ENTRY!$F$3:$F$56=A27)*(ENTRY!$E$3:$E$56="M")) +SUMPRODUCT((ENTRY!$I$3:$I$56=A27)*(ENTRY!$E$3:$E$56="M"))+SUMPRODUCT((ENTRY!$L$3:$L$56=A27)*(ENTRY!$E$3:$E$56="M"))+SUMPRODUCT((ENTRY!$O$3:$O$56=A27)*(ENTRY!$E$3:$E$56="M"))+SUMPRODUCT((ENTRY!$R$3:$R$56=A27)*(ENTRY!$E$3:$E$56="M"))+SUMPRODUCT((ENTRY!$U$3:$U$56=A27)*(ENTRY!$E$3:$E$56="M"))</f>
        <v>27</v>
      </c>
      <c r="C27" s="124"/>
      <c r="D27"/>
      <c r="E27"/>
      <c r="F27" s="128"/>
      <c r="G27"/>
      <c r="H27"/>
      <c r="I27" s="66"/>
      <c r="J27" s="128"/>
      <c r="K27" s="128"/>
      <c r="L27" s="128"/>
      <c r="M27" s="128"/>
      <c r="N27" s="128"/>
      <c r="O27" s="128"/>
      <c r="P27" s="66"/>
      <c r="Q27" s="128"/>
      <c r="R27" s="128"/>
      <c r="S27" s="128"/>
      <c r="T27" s="128"/>
      <c r="U27" s="128"/>
      <c r="V27" s="128"/>
      <c r="X27" s="121" t="s">
        <v>42</v>
      </c>
      <c r="Y27" s="119">
        <f>SUMPRODUCT((ENTRY!$E$3:$E$56="M")*(ENTRY!$F$3:$F$56=$Y$20)*(ENTRY!$H$3:$H$56=X27))+SUMPRODUCT((ENTRY!$E$3:$E$56="M")*(ENTRY!$I$3:$I$56=$Y$20)*(ENTRY!$K$3:$K$56=X27))+SUMPRODUCT((ENTRY!$E$3:$E$56="M")*(ENTRY!$L$3:$L$56=$Y$20)*(ENTRY!$N$3:$N$56=X27))+SUMPRODUCT((ENTRY!$E$3:$E$56="M")*(ENTRY!$O$3:$O$56=$Y$20)*(ENTRY!$Q$3:$Q$56=X27))+SUMPRODUCT((ENTRY!$E$3:$E$56="M")*(ENTRY!$R$3:$R$56=$Y$20)*(ENTRY!$T$3:$T$56=X27))+SUMPRODUCT((ENTRY!$E$3:$E$56="M")*(ENTRY!$U$3:$U$56=$Y$20)*(ENTRY!$W$3:$W$56=X27))</f>
        <v>1</v>
      </c>
      <c r="Z27" s="120">
        <f>SUMPRODUCT((ENTRY!$E$3:$E$56="M")*(ENTRY!$F$3:$F$56=$Z$20)*(ENTRY!$H$3:$H$56=X27))+SUMPRODUCT((ENTRY!$E$3:$E$56="M")*(ENTRY!$I$3:$I$56=$Z$20)*(ENTRY!$K$3:$K$56=X27))+SUMPRODUCT((ENTRY!$E$3:$E$56="M")*(ENTRY!$L$3:$L$56=$Z$20)*(ENTRY!$N$3:$N$56=X27))+SUMPRODUCT((ENTRY!$E$3:$E$56="M")*(ENTRY!$O$3:$O$56=$Z$20)*(ENTRY!$Q$3:$Q$56=X27))+SUMPRODUCT((ENTRY!$E$3:$E$56="M")*(ENTRY!$R$3:$R$56=$Z$20)*(ENTRY!$T$3:$T$56=X27))+SUMPRODUCT((ENTRY!$E$3:$E$56="M")*(ENTRY!$U$3:$U$56=$Z$20)*(ENTRY!$W$3:$W$56=X27))</f>
        <v>2</v>
      </c>
      <c r="AA27" s="120">
        <f>SUMPRODUCT((ENTRY!$E$3:$E$56="M")*(ENTRY!$F$3:$F$56=$AA$20)*(ENTRY!$H$3:$H$56=X27))+SUMPRODUCT((ENTRY!$E$3:$E$56="M")*(ENTRY!$I$3:$I$56=$AA$20)*(ENTRY!$K$3:$K$56=X27))+SUMPRODUCT((ENTRY!$E$3:$E$56="M")*(ENTRY!$L$3:$L$56=$AA$20)*(ENTRY!$N$3:$N$56=X27))+SUMPRODUCT((ENTRY!$E$3:$E$56="M")*(ENTRY!$O$3:$O$56=$AA$20)*(ENTRY!$Q$3:$Q$56=X27))+SUMPRODUCT((ENTRY!$E$3:$E$56="M")*(ENTRY!$R$3:$R$56=$AA$20)*(ENTRY!$T$3:$T$56=X27))+SUMPRODUCT((ENTRY!$E$3:$E$56="M")*(ENTRY!$U$3:$U$56=$AA$20)*(ENTRY!$W$3:$W$56=X27))</f>
        <v>2</v>
      </c>
      <c r="AB27" s="120">
        <f>SUMPRODUCT((ENTRY!$E$3:$E$56="M")*(ENTRY!$F$3:$F$56=$AB$20)*(ENTRY!$H$3:$H$56=X27))+SUMPRODUCT((ENTRY!$E$3:$E$56="M")*(ENTRY!$I$3:$I$56=$AB$20)*(ENTRY!$K$3:$K$56=X27))+SUMPRODUCT((ENTRY!$E$3:$E$56="M")*(ENTRY!$L$3:$L$56=$AB$20)*(ENTRY!$N$3:$N$56=X27))+SUMPRODUCT((ENTRY!$E$3:$E$56="M")*(ENTRY!$O$3:$O$56=$AB$20)*(ENTRY!$Q$3:$Q$56=X27))+SUMPRODUCT((ENTRY!$E$3:$E$56="M")*(ENTRY!$R$3:$R$56=$AB$20)*(ENTRY!$T$3:$T$56=X27))+SUMPRODUCT((ENTRY!$E$3:$E$56="M")*(ENTRY!$U$3:$U$56=$AB$20)*(ENTRY!$W$3:$W$56=X27))</f>
        <v>1</v>
      </c>
      <c r="AC27" s="120">
        <f>SUMPRODUCT((ENTRY!$E$3:$E$56="M")*(ENTRY!$F$3:$F$56=$AC$20)*(ENTRY!$H$3:$H$56=X27))+SUMPRODUCT((ENTRY!$E$3:$E$56="M")*(ENTRY!$I$3:$I$56=$AC$20)*(ENTRY!$K$3:$K$56=X27))+SUMPRODUCT((ENTRY!$E$3:$E$56="M")*(ENTRY!$L$3:$L$56=$AC$20)*(ENTRY!$N$3:$N$56=X27))+SUMPRODUCT((ENTRY!$E$3:$E$56="M")*(ENTRY!$O$3:$O$56=$AC$20)*(ENTRY!$Q$3:$Q$56=X27))+SUMPRODUCT((ENTRY!$E$3:$E$56="M")*(ENTRY!$R$3:$R$56=$AC$20)*(ENTRY!$T$3:$T$56=X27))+SUMPRODUCT((ENTRY!$E$3:$E$56="M")*(ENTRY!$U$3:$U$56=$AC$20)*(ENTRY!$W$3:$W$56=X27))</f>
        <v>0</v>
      </c>
    </row>
    <row r="28" spans="1:29" x14ac:dyDescent="0.25">
      <c r="A28" s="129">
        <f>A7</f>
        <v>2</v>
      </c>
      <c r="B28" s="127">
        <f>SUMPRODUCT((ENTRY!$F$3:$F$56=A28)*(ENTRY!$E$3:$E$56="M")) +SUMPRODUCT((ENTRY!$I$3:$I$56=A28)*(ENTRY!$E$3:$E$56="M"))+SUMPRODUCT((ENTRY!$L$3:$L$56=A28)*(ENTRY!$E$3:$E$56="M"))+SUMPRODUCT((ENTRY!$O$3:$O$56=A28)*(ENTRY!$E$3:$E$56="M"))+SUMPRODUCT((ENTRY!$R$3:$R$56=A28)*(ENTRY!$E$3:$E$56="M"))+SUMPRODUCT((ENTRY!$U$3:$U$56=A28)*(ENTRY!$E$3:$E$56="M"))</f>
        <v>27</v>
      </c>
      <c r="C28" s="128"/>
      <c r="D28"/>
      <c r="E28"/>
      <c r="F28" s="128"/>
      <c r="G28"/>
      <c r="H28"/>
      <c r="I28" s="66"/>
      <c r="J28" s="128"/>
      <c r="K28" s="128"/>
      <c r="L28" s="128"/>
      <c r="M28" s="128"/>
      <c r="N28" s="128"/>
      <c r="O28" s="128"/>
      <c r="P28" s="66"/>
      <c r="Q28" s="128"/>
      <c r="R28" s="128"/>
      <c r="S28" s="128"/>
      <c r="T28" s="128"/>
      <c r="U28" s="128"/>
      <c r="V28" s="128"/>
      <c r="X28" s="121" t="s">
        <v>43</v>
      </c>
      <c r="Y28" s="119">
        <f>SUMPRODUCT((ENTRY!$E$3:$E$56="M")*(ENTRY!$F$3:$F$56=$Y$20)*(ENTRY!$H$3:$H$56=X28))+SUMPRODUCT((ENTRY!$E$3:$E$56="M")*(ENTRY!$I$3:$I$56=$Y$20)*(ENTRY!$K$3:$K$56=X28))+SUMPRODUCT((ENTRY!$E$3:$E$56="M")*(ENTRY!$L$3:$L$56=$Y$20)*(ENTRY!$N$3:$N$56=X28))+SUMPRODUCT((ENTRY!$E$3:$E$56="M")*(ENTRY!$O$3:$O$56=$Y$20)*(ENTRY!$Q$3:$Q$56=X28))+SUMPRODUCT((ENTRY!$E$3:$E$56="M")*(ENTRY!$R$3:$R$56=$Y$20)*(ENTRY!$T$3:$T$56=X28))+SUMPRODUCT((ENTRY!$E$3:$E$56="M")*(ENTRY!$U$3:$U$56=$Y$20)*(ENTRY!$W$3:$W$56=X28))</f>
        <v>1</v>
      </c>
      <c r="Z28" s="120">
        <f>SUMPRODUCT((ENTRY!$E$3:$E$56="M")*(ENTRY!$F$3:$F$56=$Z$20)*(ENTRY!$H$3:$H$56=X28))+SUMPRODUCT((ENTRY!$E$3:$E$56="M")*(ENTRY!$I$3:$I$56=$Z$20)*(ENTRY!$K$3:$K$56=X28))+SUMPRODUCT((ENTRY!$E$3:$E$56="M")*(ENTRY!$L$3:$L$56=$Z$20)*(ENTRY!$N$3:$N$56=X28))+SUMPRODUCT((ENTRY!$E$3:$E$56="M")*(ENTRY!$O$3:$O$56=$Z$20)*(ENTRY!$Q$3:$Q$56=X28))+SUMPRODUCT((ENTRY!$E$3:$E$56="M")*(ENTRY!$R$3:$R$56=$Z$20)*(ENTRY!$T$3:$T$56=X28))+SUMPRODUCT((ENTRY!$E$3:$E$56="M")*(ENTRY!$U$3:$U$56=$Z$20)*(ENTRY!$W$3:$W$56=X28))</f>
        <v>0</v>
      </c>
      <c r="AA28" s="120">
        <f>SUMPRODUCT((ENTRY!$E$3:$E$56="M")*(ENTRY!$F$3:$F$56=$AA$20)*(ENTRY!$H$3:$H$56=X28))+SUMPRODUCT((ENTRY!$E$3:$E$56="M")*(ENTRY!$I$3:$I$56=$AA$20)*(ENTRY!$K$3:$K$56=X28))+SUMPRODUCT((ENTRY!$E$3:$E$56="M")*(ENTRY!$L$3:$L$56=$AA$20)*(ENTRY!$N$3:$N$56=X28))+SUMPRODUCT((ENTRY!$E$3:$E$56="M")*(ENTRY!$O$3:$O$56=$AA$20)*(ENTRY!$Q$3:$Q$56=X28))+SUMPRODUCT((ENTRY!$E$3:$E$56="M")*(ENTRY!$R$3:$R$56=$AA$20)*(ENTRY!$T$3:$T$56=X28))+SUMPRODUCT((ENTRY!$E$3:$E$56="M")*(ENTRY!$U$3:$U$56=$AA$20)*(ENTRY!$W$3:$W$56=X28))</f>
        <v>1</v>
      </c>
      <c r="AB28" s="120">
        <f>SUMPRODUCT((ENTRY!$E$3:$E$56="M")*(ENTRY!$F$3:$F$56=$AB$20)*(ENTRY!$H$3:$H$56=X28))+SUMPRODUCT((ENTRY!$E$3:$E$56="M")*(ENTRY!$I$3:$I$56=$AB$20)*(ENTRY!$K$3:$K$56=X28))+SUMPRODUCT((ENTRY!$E$3:$E$56="M")*(ENTRY!$L$3:$L$56=$AB$20)*(ENTRY!$N$3:$N$56=X28))+SUMPRODUCT((ENTRY!$E$3:$E$56="M")*(ENTRY!$O$3:$O$56=$AB$20)*(ENTRY!$Q$3:$Q$56=X28))+SUMPRODUCT((ENTRY!$E$3:$E$56="M")*(ENTRY!$R$3:$R$56=$AB$20)*(ENTRY!$T$3:$T$56=X28))+SUMPRODUCT((ENTRY!$E$3:$E$56="M")*(ENTRY!$U$3:$U$56=$AB$20)*(ENTRY!$W$3:$W$56=X28))</f>
        <v>0</v>
      </c>
      <c r="AC28" s="120">
        <f>SUMPRODUCT((ENTRY!$E$3:$E$56="M")*(ENTRY!$F$3:$F$56=$AC$20)*(ENTRY!$H$3:$H$56=X28))+SUMPRODUCT((ENTRY!$E$3:$E$56="M")*(ENTRY!$I$3:$I$56=$AC$20)*(ENTRY!$K$3:$K$56=X28))+SUMPRODUCT((ENTRY!$E$3:$E$56="M")*(ENTRY!$L$3:$L$56=$AC$20)*(ENTRY!$N$3:$N$56=X28))+SUMPRODUCT((ENTRY!$E$3:$E$56="M")*(ENTRY!$O$3:$O$56=$AC$20)*(ENTRY!$Q$3:$Q$56=X28))+SUMPRODUCT((ENTRY!$E$3:$E$56="M")*(ENTRY!$R$3:$R$56=$AC$20)*(ENTRY!$T$3:$T$56=X28))+SUMPRODUCT((ENTRY!$E$3:$E$56="M")*(ENTRY!$U$3:$U$56=$AC$20)*(ENTRY!$W$3:$W$56=X28))</f>
        <v>1</v>
      </c>
    </row>
    <row r="29" spans="1:29" x14ac:dyDescent="0.25">
      <c r="A29" s="129">
        <f>A8</f>
        <v>41</v>
      </c>
      <c r="B29" s="127">
        <f>SUMPRODUCT((ENTRY!$F$3:$F$56=A29)*(ENTRY!$E$3:$E$56="M")) +SUMPRODUCT((ENTRY!$I$3:$I$56=A29)*(ENTRY!$E$3:$E$56="M"))+SUMPRODUCT((ENTRY!$L$3:$L$56=A29)*(ENTRY!$E$3:$E$56="M"))+SUMPRODUCT((ENTRY!$O$3:$O$56=A29)*(ENTRY!$E$3:$E$56="M"))+SUMPRODUCT((ENTRY!$R$3:$R$56=A29)*(ENTRY!$E$3:$E$56="M"))+SUMPRODUCT((ENTRY!$U$3:$U$56=A29)*(ENTRY!$E$3:$E$56="M"))</f>
        <v>27</v>
      </c>
      <c r="C29" s="128"/>
      <c r="D29" s="130"/>
      <c r="E29" s="131"/>
      <c r="F29" s="128"/>
      <c r="G29" s="130"/>
      <c r="H29" s="131"/>
      <c r="I29" s="132"/>
      <c r="J29" s="128"/>
      <c r="K29" s="128"/>
      <c r="L29" s="128"/>
      <c r="M29" s="128"/>
      <c r="N29" s="128"/>
      <c r="O29" s="128"/>
      <c r="P29" s="132"/>
      <c r="Q29" s="128"/>
      <c r="R29" s="128"/>
      <c r="S29" s="128"/>
      <c r="T29" s="128"/>
      <c r="U29" s="128"/>
      <c r="V29" s="128"/>
      <c r="X29" s="133" t="s">
        <v>90</v>
      </c>
      <c r="Y29" s="119">
        <f>SUMPRODUCT((ENTRY!$E$3:$E$56="M")*(ENTRY!$F$3:$F$56=$Y$20)*(ENTRY!$H$3:$H$56=X29))+SUMPRODUCT((ENTRY!$E$3:$E$56="M")*(ENTRY!$I$3:$I$56=$Y$20)*(ENTRY!$K$3:$K$56=X29))+SUMPRODUCT((ENTRY!$E$3:$E$56="M")*(ENTRY!$L$3:$L$56=$Y$20)*(ENTRY!$N$3:$N$56=X29))+SUMPRODUCT((ENTRY!$E$3:$E$56="M")*(ENTRY!$O$3:$O$56=$Y$20)*(ENTRY!$Q$3:$Q$56=X29))+SUMPRODUCT((ENTRY!$E$3:$E$56="M")*(ENTRY!$R$3:$R$56=$Y$20)*(ENTRY!$T$3:$T$56=X29))+SUMPRODUCT((ENTRY!$E$3:$E$56="M")*(ENTRY!$U$3:$U$56=$Y$20)*(ENTRY!$W$3:$W$56=X29))</f>
        <v>0</v>
      </c>
      <c r="Z29" s="120">
        <f>SUMPRODUCT((ENTRY!$E$3:$E$56="M")*(ENTRY!$F$3:$F$56=$Z$20)*(ENTRY!$H$3:$H$56=X29))+SUMPRODUCT((ENTRY!$E$3:$E$56="M")*(ENTRY!$I$3:$I$56=$Z$20)*(ENTRY!$K$3:$K$56=X29))+SUMPRODUCT((ENTRY!$E$3:$E$56="M")*(ENTRY!$L$3:$L$56=$Z$20)*(ENTRY!$N$3:$N$56=X29))+SUMPRODUCT((ENTRY!$E$3:$E$56="M")*(ENTRY!$O$3:$O$56=$Z$20)*(ENTRY!$Q$3:$Q$56=X29))+SUMPRODUCT((ENTRY!$E$3:$E$56="M")*(ENTRY!$R$3:$R$56=$Z$20)*(ENTRY!$T$3:$T$56=X29))+SUMPRODUCT((ENTRY!$E$3:$E$56="M")*(ENTRY!$U$3:$U$56=$Z$20)*(ENTRY!$W$3:$W$56=X29))</f>
        <v>0</v>
      </c>
      <c r="AA29" s="120">
        <f>SUMPRODUCT((ENTRY!$E$3:$E$56="M")*(ENTRY!$F$3:$F$56=$AA$20)*(ENTRY!$H$3:$H$56=X29))+SUMPRODUCT((ENTRY!$E$3:$E$56="M")*(ENTRY!$I$3:$I$56=$AA$20)*(ENTRY!$K$3:$K$56=X29))+SUMPRODUCT((ENTRY!$E$3:$E$56="M")*(ENTRY!$L$3:$L$56=$AA$20)*(ENTRY!$N$3:$N$56=X29))+SUMPRODUCT((ENTRY!$E$3:$E$56="M")*(ENTRY!$O$3:$O$56=$AA$20)*(ENTRY!$Q$3:$Q$56=X29))+SUMPRODUCT((ENTRY!$E$3:$E$56="M")*(ENTRY!$R$3:$R$56=$AA$20)*(ENTRY!$T$3:$T$56=X29))+SUMPRODUCT((ENTRY!$E$3:$E$56="M")*(ENTRY!$U$3:$U$56=$AA$20)*(ENTRY!$W$3:$W$56=X29))</f>
        <v>0</v>
      </c>
      <c r="AB29" s="120">
        <f>SUMPRODUCT((ENTRY!$E$3:$E$56="M")*(ENTRY!$F$3:$F$56=$AB$20)*(ENTRY!$H$3:$H$56=X29))+SUMPRODUCT((ENTRY!$E$3:$E$56="M")*(ENTRY!$I$3:$I$56=$AB$20)*(ENTRY!$K$3:$K$56=X29))+SUMPRODUCT((ENTRY!$E$3:$E$56="M")*(ENTRY!$L$3:$L$56=$AB$20)*(ENTRY!$N$3:$N$56=X29))+SUMPRODUCT((ENTRY!$E$3:$E$56="M")*(ENTRY!$O$3:$O$56=$AB$20)*(ENTRY!$Q$3:$Q$56=X29))+SUMPRODUCT((ENTRY!$E$3:$E$56="M")*(ENTRY!$R$3:$R$56=$AB$20)*(ENTRY!$T$3:$T$56=X29))+SUMPRODUCT((ENTRY!$E$3:$E$56="M")*(ENTRY!$U$3:$U$56=$AB$20)*(ENTRY!$W$3:$W$56=X29))</f>
        <v>0</v>
      </c>
      <c r="AC29" s="120">
        <f>SUMPRODUCT((ENTRY!$E$3:$E$56="M")*(ENTRY!$F$3:$F$56=$AC$20)*(ENTRY!$H$3:$H$56=X29))+SUMPRODUCT((ENTRY!$E$3:$E$56="M")*(ENTRY!$I$3:$I$56=$AC$20)*(ENTRY!$K$3:$K$56=X29))+SUMPRODUCT((ENTRY!$E$3:$E$56="M")*(ENTRY!$L$3:$L$56=$AC$20)*(ENTRY!$N$3:$N$56=X29))+SUMPRODUCT((ENTRY!$E$3:$E$56="M")*(ENTRY!$O$3:$O$56=$AC$20)*(ENTRY!$Q$3:$Q$56=X29))+SUMPRODUCT((ENTRY!$E$3:$E$56="M")*(ENTRY!$R$3:$R$56=$AC$20)*(ENTRY!$T$3:$T$56=X29))+SUMPRODUCT((ENTRY!$E$3:$E$56="M")*(ENTRY!$U$3:$U$56=$AC$20)*(ENTRY!$W$3:$W$56=X29))</f>
        <v>0</v>
      </c>
    </row>
    <row r="30" spans="1:29" x14ac:dyDescent="0.25">
      <c r="A30" s="129">
        <f>A9</f>
        <v>86</v>
      </c>
      <c r="B30" s="127">
        <f>SUMPRODUCT((ENTRY!$F$3:$F$56=A30)*(ENTRY!$E$3:$E$56="M")) +SUMPRODUCT((ENTRY!$I$3:$I$56=A30)*(ENTRY!$E$3:$E$56="M"))+SUMPRODUCT((ENTRY!$L$3:$L$56=A30)*(ENTRY!$E$3:$E$56="M"))+SUMPRODUCT((ENTRY!$O$3:$O$56=A30)*(ENTRY!$E$3:$E$56="M"))+SUMPRODUCT((ENTRY!$R$3:$R$56=A30)*(ENTRY!$E$3:$E$56="M"))+SUMPRODUCT((ENTRY!$U$3:$U$56=A30)*(ENTRY!$E$3:$E$56="M"))</f>
        <v>27</v>
      </c>
      <c r="C30" s="128"/>
      <c r="D30" s="130"/>
      <c r="E30" s="131"/>
      <c r="F30" s="128"/>
      <c r="G30" s="130"/>
      <c r="H30" s="131"/>
      <c r="I30" s="132"/>
      <c r="J30" s="128"/>
      <c r="K30" s="128"/>
      <c r="L30" s="128"/>
      <c r="M30" s="128"/>
      <c r="N30" s="128"/>
      <c r="O30" s="128"/>
      <c r="P30" s="132"/>
      <c r="Q30" s="128"/>
      <c r="R30" s="128"/>
      <c r="S30" s="128"/>
      <c r="T30" s="128"/>
      <c r="U30" s="128"/>
      <c r="V30" s="128"/>
      <c r="X30" s="134" t="s">
        <v>81</v>
      </c>
      <c r="Y30" s="135">
        <f>SUM(Y21:Y29)</f>
        <v>27</v>
      </c>
      <c r="Z30" s="135">
        <f>SUM(Z21:Z29)</f>
        <v>27</v>
      </c>
      <c r="AA30" s="135">
        <f>SUM(AA21:AA29)</f>
        <v>27</v>
      </c>
      <c r="AB30" s="135">
        <f>SUM(AB21:AB29)</f>
        <v>27</v>
      </c>
      <c r="AC30" s="135">
        <f>SUM(AC21:AC29)</f>
        <v>27</v>
      </c>
    </row>
    <row r="31" spans="1:29" x14ac:dyDescent="0.25">
      <c r="A31" s="136">
        <f>A10</f>
        <v>87</v>
      </c>
      <c r="B31" s="137">
        <f>SUMPRODUCT((ENTRY!$F$3:$F$56=A31)*(ENTRY!$E$3:$E$56="M")) +SUMPRODUCT((ENTRY!$I$3:$I$56=A31)*(ENTRY!$E$3:$E$56="M"))+SUMPRODUCT((ENTRY!$L$3:$L$56=A31)*(ENTRY!$E$3:$E$56="M"))+SUMPRODUCT((ENTRY!$O$3:$O$56=A31)*(ENTRY!$E$3:$E$56="M"))+SUMPRODUCT((ENTRY!$R$3:$R$56=A31)*(ENTRY!$E$3:$E$56="M"))+SUMPRODUCT((ENTRY!$U$3:$U$56=A31)*(ENTRY!$E$3:$E$56="M"))</f>
        <v>27</v>
      </c>
      <c r="C31" s="128"/>
      <c r="D31" s="130"/>
      <c r="E31" s="131"/>
      <c r="F31" s="128"/>
      <c r="G31" s="130"/>
      <c r="H31" s="131"/>
      <c r="I31" s="132"/>
      <c r="J31" s="128"/>
      <c r="K31" s="128"/>
      <c r="L31" s="128"/>
      <c r="M31" s="128"/>
      <c r="N31" s="128"/>
      <c r="O31" s="128"/>
      <c r="P31" s="132"/>
      <c r="Q31" s="128"/>
      <c r="R31" s="128"/>
      <c r="S31" s="128"/>
      <c r="T31" s="128"/>
      <c r="U31" s="128"/>
      <c r="V31" s="128"/>
      <c r="X31" s="138" t="s">
        <v>95</v>
      </c>
      <c r="Y31" s="139">
        <f>Y30-Y29</f>
        <v>27</v>
      </c>
      <c r="Z31" s="139">
        <f>Z30-Z29</f>
        <v>27</v>
      </c>
      <c r="AA31" s="139">
        <f>AA30-AA29</f>
        <v>27</v>
      </c>
      <c r="AB31" s="139">
        <f>AB30-AB29</f>
        <v>27</v>
      </c>
      <c r="AC31" s="139">
        <f>AC30-AC29</f>
        <v>27</v>
      </c>
    </row>
    <row r="32" spans="1:29" x14ac:dyDescent="0.25">
      <c r="A32" s="130"/>
      <c r="B32" s="131"/>
      <c r="C32" s="128"/>
      <c r="D32" s="130"/>
      <c r="E32" s="131"/>
      <c r="F32" s="128"/>
      <c r="G32" s="130"/>
      <c r="H32" s="131"/>
      <c r="I32" s="132"/>
      <c r="J32" s="128"/>
      <c r="K32" s="128"/>
      <c r="L32" s="128"/>
      <c r="M32" s="128"/>
      <c r="N32" s="128"/>
      <c r="O32" s="128"/>
      <c r="P32" s="132"/>
      <c r="Q32" s="128"/>
      <c r="R32" s="128"/>
      <c r="S32" s="128"/>
      <c r="T32" s="128"/>
      <c r="U32" s="128"/>
      <c r="V32" s="128"/>
      <c r="X32" s="140" t="s">
        <v>96</v>
      </c>
      <c r="Y32" s="141">
        <f>IFERROR(Y31/Y30*100,"NA")</f>
        <v>100</v>
      </c>
      <c r="Z32" s="141">
        <f>IFERROR(Z31/Z30*100,"NA")</f>
        <v>100</v>
      </c>
      <c r="AA32" s="141">
        <f>IFERROR(AA31/AA30*100,"NA")</f>
        <v>100</v>
      </c>
      <c r="AB32" s="141">
        <f>IFERROR(AB31/AB30*100,"NA")</f>
        <v>100</v>
      </c>
      <c r="AC32" s="141">
        <f>IFERROR(AC31/AC30*100,"NA")</f>
        <v>100</v>
      </c>
    </row>
    <row r="33" spans="1:29" ht="14.25" customHeight="1" x14ac:dyDescent="0.25">
      <c r="A33" s="130"/>
      <c r="B33" s="131"/>
      <c r="C33" s="128"/>
      <c r="D33" s="130"/>
      <c r="E33" s="131"/>
      <c r="F33" s="128"/>
      <c r="G33" s="130"/>
      <c r="H33" s="131"/>
      <c r="I33" s="132"/>
      <c r="J33" s="128"/>
      <c r="K33" s="128"/>
      <c r="L33" s="128"/>
      <c r="M33" s="128"/>
      <c r="N33" s="128"/>
      <c r="O33" s="128"/>
      <c r="P33" s="132"/>
      <c r="Q33" s="128"/>
      <c r="R33" s="128"/>
      <c r="S33" s="128"/>
      <c r="T33" s="128"/>
      <c r="U33" s="128"/>
      <c r="V33" s="128"/>
      <c r="X33" s="142" t="s">
        <v>97</v>
      </c>
      <c r="Y33" s="143">
        <f>IFERROR((Y21*8+Y22*7+Y23*6+Y24*5+Y25*4+Y26*3+Y27*2+Y28*1+Y29*0)/($B27*8)*100,"NA")</f>
        <v>56.018518518518526</v>
      </c>
      <c r="Z33" s="143">
        <f>IFERROR((Z21*8+Z22*7+Z23*6+Z24*5+Z25*4+Z26*3+Z27*2+Z28*1+Z29*0)/($B28*8)*100,"NA")</f>
        <v>69.444444444444443</v>
      </c>
      <c r="AA33" s="143">
        <f>IFERROR((AA21*8+AA22*7+AA23*6+AA24*5+AA25*4+AA26*3+AA27*2+AA28*1+AA29*0)/($B29*8)*100,"NA")</f>
        <v>62.5</v>
      </c>
      <c r="AB33" s="143">
        <f>IFERROR((AB21*8+AB22*7+AB23*6+AB24*5+AB25*4+AB26*3+AB27*2+AB28*1+AB29*0)/($B30*8)*100,"NA")</f>
        <v>72.68518518518519</v>
      </c>
      <c r="AC33" s="143">
        <f>IFERROR((AC21*8+AC22*7+AC23*6+AC24*5+AC25*4+AC26*3+AC27*2+AC28*1+AC29*0)/($B31*8)*100,"NA")</f>
        <v>64.81481481481481</v>
      </c>
    </row>
    <row r="34" spans="1:29" x14ac:dyDescent="0.25">
      <c r="A34" s="130"/>
      <c r="B34" s="131"/>
      <c r="C34" s="128"/>
      <c r="D34" s="130"/>
      <c r="E34" s="131"/>
      <c r="F34" s="128"/>
      <c r="G34" s="130"/>
      <c r="H34" s="131"/>
      <c r="I34" s="132"/>
      <c r="J34" s="128"/>
      <c r="K34" s="128"/>
      <c r="L34" s="128"/>
      <c r="M34" s="128"/>
      <c r="N34" s="128"/>
      <c r="O34" s="128"/>
      <c r="P34" s="132"/>
      <c r="Q34" s="128"/>
      <c r="R34" s="128"/>
      <c r="S34" s="128"/>
      <c r="T34" s="128"/>
      <c r="U34" s="128"/>
      <c r="V34" s="128"/>
    </row>
    <row r="35" spans="1:29" x14ac:dyDescent="0.25">
      <c r="A35" s="130"/>
      <c r="B35" s="131"/>
      <c r="C35" s="128"/>
      <c r="D35" s="130"/>
      <c r="E35" s="131"/>
      <c r="F35" s="128"/>
      <c r="G35" s="130"/>
      <c r="H35" s="131"/>
      <c r="I35" s="132"/>
      <c r="J35" s="128"/>
      <c r="K35" s="128"/>
      <c r="L35" s="128"/>
      <c r="M35" s="128"/>
      <c r="N35" s="128"/>
      <c r="O35" s="128"/>
      <c r="P35" s="132"/>
      <c r="Q35" s="128"/>
      <c r="R35" s="128"/>
      <c r="S35" s="128"/>
      <c r="T35" s="128"/>
      <c r="U35" s="128"/>
      <c r="V35" s="128"/>
      <c r="X35" s="268" t="s">
        <v>102</v>
      </c>
      <c r="Y35" s="268"/>
      <c r="Z35" s="268"/>
      <c r="AA35" s="268"/>
      <c r="AB35" s="268"/>
      <c r="AC35" s="268"/>
    </row>
    <row r="36" spans="1:29" x14ac:dyDescent="0.25">
      <c r="A36" s="130"/>
      <c r="B36" s="131"/>
      <c r="C36" s="128"/>
      <c r="D36" s="130"/>
      <c r="E36" s="131"/>
      <c r="F36" s="132"/>
      <c r="G36" s="130"/>
      <c r="H36" s="131"/>
      <c r="I36" s="132"/>
      <c r="J36" s="132"/>
      <c r="K36" s="132"/>
      <c r="L36" s="132"/>
      <c r="M36" s="132"/>
      <c r="N36" s="132"/>
      <c r="O36" s="132"/>
      <c r="P36" s="132"/>
      <c r="Q36" s="132"/>
      <c r="R36" s="132"/>
      <c r="S36" s="132"/>
      <c r="T36" s="132"/>
      <c r="U36" s="132"/>
      <c r="V36" s="132"/>
      <c r="X36" s="144" t="s">
        <v>70</v>
      </c>
      <c r="Y36" s="145">
        <f>A6</f>
        <v>101</v>
      </c>
      <c r="Z36" s="146">
        <f>A7</f>
        <v>2</v>
      </c>
      <c r="AA36" s="146">
        <f>A8</f>
        <v>41</v>
      </c>
      <c r="AB36" s="146">
        <f>A9</f>
        <v>86</v>
      </c>
      <c r="AC36" s="146">
        <f>A10</f>
        <v>87</v>
      </c>
    </row>
    <row r="37" spans="1:29" x14ac:dyDescent="0.25">
      <c r="A37" s="130"/>
      <c r="B37" s="131"/>
      <c r="C37" s="132"/>
      <c r="D37" s="130"/>
      <c r="E37" s="131"/>
      <c r="F37" s="147"/>
      <c r="G37" s="130"/>
      <c r="H37" s="131"/>
      <c r="I37" s="132"/>
      <c r="J37" s="124"/>
      <c r="K37" s="124"/>
      <c r="L37" s="122"/>
      <c r="M37" s="148"/>
      <c r="N37" s="122"/>
      <c r="O37" s="132"/>
      <c r="P37" s="132"/>
      <c r="Q37" s="124"/>
      <c r="R37" s="124"/>
      <c r="S37" s="122"/>
      <c r="T37" s="148"/>
      <c r="U37" s="122"/>
      <c r="V37" s="122"/>
      <c r="X37" s="149" t="s">
        <v>38</v>
      </c>
      <c r="Y37" s="150">
        <f>SUMPRODUCT((ENTRY!$E$3:$E$56="F")*(ENTRY!$F$3:$F$56=$Y$36)*(ENTRY!$H$3:$H$56=X37))+SUMPRODUCT((ENTRY!$E$3:$E$56="F")*(ENTRY!$I$3:$I$56=$Y$36)*(ENTRY!$K$3:$K$56=X37))+SUMPRODUCT((ENTRY!$E$3:$E$56="F")*(ENTRY!$L$3:$L$56=$Y$36)*(ENTRY!$N$3:$N$56=X37))+SUMPRODUCT((ENTRY!$E$3:$E$56="F")*(ENTRY!$O$3:$O$56=$Y$36)*(ENTRY!$Q$3:$Q$56=X37))+SUMPRODUCT((ENTRY!$E$3:$E$56="F")*(ENTRY!$R$3:$R$56=$Y$36)*(ENTRY!$T$3:$T$56=X37))+SUMPRODUCT((ENTRY!$E$3:$E$56="F")*(ENTRY!$U$3:$U$56=$Y$36)*(ENTRY!$W$3:$W$56=X21))</f>
        <v>6</v>
      </c>
      <c r="Z37" s="151">
        <f>SUMPRODUCT((ENTRY!$E$3:$E$56="F")*(ENTRY!$F$3:$F$56=$Z$36)*(ENTRY!$H$3:$H$56=X37))+SUMPRODUCT((ENTRY!$E$3:$E$56="F")*(ENTRY!$I$3:$I$56=$Z$36)*(ENTRY!$K$3:$K$56=X37))+SUMPRODUCT((ENTRY!$E$3:$E$56="F")*(ENTRY!$L$3:$L$56=$Z$36)*(ENTRY!$N$3:$N$56=X37))+SUMPRODUCT((ENTRY!$E$3:$E$56="F")*(ENTRY!$O$3:$O$56=$Z$36)*(ENTRY!$Q$3:$Q$56=X37))+SUMPRODUCT((ENTRY!$E$3:$E$56="F")*(ENTRY!$R$3:$R$56=$Z$36)*(ENTRY!$T$3:$T$56=X37))+SUMPRODUCT((ENTRY!$E$3:$E$56="F")*(ENTRY!$U$3:$U$56=$Z$36)*(ENTRY!$W$3:$W$56=X21))</f>
        <v>8</v>
      </c>
      <c r="AA37" s="151">
        <f>SUMPRODUCT((ENTRY!$E$3:$E$56="F")*(ENTRY!$F$3:$F$56=$AA$36)*(ENTRY!$H$3:$H$56=X37))+SUMPRODUCT((ENTRY!$E$3:$E$56="F")*(ENTRY!$I$3:$I$56=$AA$36)*(ENTRY!$K$3:$K$56=X37))+SUMPRODUCT((ENTRY!$E$3:$E$56="F")*(ENTRY!$L$3:$L$56=$AA$36)*(ENTRY!$N$3:$N$56=X37))+SUMPRODUCT((ENTRY!$E$3:$E$56="F")*(ENTRY!$O$3:$O$56=$AA$36)*(ENTRY!$Q$3:$Q$56=X37))+SUMPRODUCT((ENTRY!$E$3:$E$56="F")*(ENTRY!$R$3:$R$56=$AA$36)*(ENTRY!$T$3:$T$56=X37))+SUMPRODUCT((ENTRY!$E$3:$E$56="F")*(ENTRY!$U$3:$U$56=$AA$36)*(ENTRY!$W$3:$W$56=X21))</f>
        <v>2</v>
      </c>
      <c r="AB37" s="151">
        <f>SUMPRODUCT((ENTRY!$E$3:$E$56="F")*(ENTRY!$F$3:$F$56=$AB$36)*(ENTRY!$H$3:$H$56=X37))+SUMPRODUCT((ENTRY!$E$3:$E$56="F")*(ENTRY!$I$3:$I$56=$AB$36)*(ENTRY!$K$3:$K$56=X37))+SUMPRODUCT((ENTRY!$E$3:$E$56="F")*(ENTRY!$L$3:$L$56=$AB$36)*(ENTRY!$N$3:$N$56=X37))+SUMPRODUCT((ENTRY!$E$3:$E$56="F")*(ENTRY!$O$3:$O$56=$AB$36)*(ENTRY!$Q$3:$Q$56=X37))+SUMPRODUCT((ENTRY!$E$3:$E$56="F")*(ENTRY!$R$3:$R$56=$AB$36)*(ENTRY!$T$3:$T$56=X37))+SUMPRODUCT((ENTRY!$E$3:$E$56="F")*(ENTRY!$U$3:$U$56=$AB$36)*(ENTRY!$W$3:$W$56=X21))</f>
        <v>8</v>
      </c>
      <c r="AC37" s="151">
        <f>SUMPRODUCT((ENTRY!$E$3:$E$56="F")*(ENTRY!$F$3:$F$56=$AC$36)*(ENTRY!$H$3:$H$56=X37))+SUMPRODUCT((ENTRY!$E$3:$E$56="F")*(ENTRY!$I$3:$I$56=$AC$36)*(ENTRY!$K$3:$K$56=X37))+SUMPRODUCT((ENTRY!$E$3:$E$56="F")*(ENTRY!$L$3:$L$56=$AC$36)*(ENTRY!$N$3:$N$56=X37))+SUMPRODUCT((ENTRY!$E$3:$E$56="F")*(ENTRY!$O$3:$O$56=$AC$36)*(ENTRY!$Q$3:$Q$56=X37))+SUMPRODUCT((ENTRY!$E$3:$E$56="F")*(ENTRY!$R$3:$R$56=$AC$36)*(ENTRY!$T$3:$T$56=X37))+SUMPRODUCT((ENTRY!$E$3:$E$56="F")*(ENTRY!$U$3:$U$56=$AC$36)*(ENTRY!$W$3:$W$56=X21))</f>
        <v>4</v>
      </c>
    </row>
    <row r="38" spans="1:29" x14ac:dyDescent="0.25">
      <c r="A38" s="130"/>
      <c r="B38" s="131"/>
      <c r="C38" s="124"/>
      <c r="D38" s="130"/>
      <c r="E38" s="131"/>
      <c r="F38" s="152"/>
      <c r="G38" s="130"/>
      <c r="H38" s="131"/>
      <c r="I38" s="132"/>
      <c r="J38" s="124"/>
      <c r="K38" s="124"/>
      <c r="L38" s="152"/>
      <c r="M38" s="152"/>
      <c r="N38" s="152"/>
      <c r="O38" s="132"/>
      <c r="P38" s="132"/>
      <c r="Q38" s="124"/>
      <c r="R38" s="124"/>
      <c r="S38" s="152"/>
      <c r="T38" s="152"/>
      <c r="U38" s="152"/>
      <c r="V38" s="132"/>
      <c r="X38" s="153" t="s">
        <v>39</v>
      </c>
      <c r="Y38" s="150">
        <f>SUMPRODUCT((ENTRY!$E$3:$E$56="F")*(ENTRY!$F$3:$F$56=$Y$36)*(ENTRY!$H$3:$H$56=X38))+SUMPRODUCT((ENTRY!$E$3:$E$56="F")*(ENTRY!$I$3:$I$56=$Y$36)*(ENTRY!$K$3:$K$56=X38))+SUMPRODUCT((ENTRY!$E$3:$E$56="F")*(ENTRY!$L$3:$L$56=$Y$36)*(ENTRY!$N$3:$N$56=X38))+SUMPRODUCT((ENTRY!$E$3:$E$56="F")*(ENTRY!$O$3:$O$56=$Y$36)*(ENTRY!$Q$3:$Q$56=X38))+SUMPRODUCT((ENTRY!$E$3:$E$56="F")*(ENTRY!$R$3:$R$56=$Y$36)*(ENTRY!$T$3:$T$56=X38))+SUMPRODUCT((ENTRY!$E$3:$E$56="F")*(ENTRY!$U$3:$U$56=$Y$36)*(ENTRY!$W$3:$W$56=X22))</f>
        <v>2</v>
      </c>
      <c r="Z38" s="151">
        <f>SUMPRODUCT((ENTRY!$E$3:$E$56="F")*(ENTRY!$F$3:$F$56=$Z$36)*(ENTRY!$H$3:$H$56=X38))+SUMPRODUCT((ENTRY!$E$3:$E$56="F")*(ENTRY!$I$3:$I$56=$Z$36)*(ENTRY!$K$3:$K$56=X38))+SUMPRODUCT((ENTRY!$E$3:$E$56="F")*(ENTRY!$L$3:$L$56=$Z$36)*(ENTRY!$N$3:$N$56=X38))+SUMPRODUCT((ENTRY!$E$3:$E$56="F")*(ENTRY!$O$3:$O$56=$Z$36)*(ENTRY!$Q$3:$Q$56=X38))+SUMPRODUCT((ENTRY!$E$3:$E$56="F")*(ENTRY!$R$3:$R$56=$Z$36)*(ENTRY!$T$3:$T$56=X38))+SUMPRODUCT((ENTRY!$E$3:$E$56="F")*(ENTRY!$U$3:$U$56=$Z$36)*(ENTRY!$W$3:$W$56=X22))</f>
        <v>6</v>
      </c>
      <c r="AA38" s="151">
        <f>SUMPRODUCT((ENTRY!$E$3:$E$56="F")*(ENTRY!$F$3:$F$56=$AA$36)*(ENTRY!$H$3:$H$56=X38))+SUMPRODUCT((ENTRY!$E$3:$E$56="F")*(ENTRY!$I$3:$I$56=$AA$36)*(ENTRY!$K$3:$K$56=X38))+SUMPRODUCT((ENTRY!$E$3:$E$56="F")*(ENTRY!$L$3:$L$56=$AA$36)*(ENTRY!$N$3:$N$56=X38))+SUMPRODUCT((ENTRY!$E$3:$E$56="F")*(ENTRY!$O$3:$O$56=$AA$36)*(ENTRY!$Q$3:$Q$56=X38))+SUMPRODUCT((ENTRY!$E$3:$E$56="F")*(ENTRY!$R$3:$R$56=$AA$36)*(ENTRY!$T$3:$T$56=X38))+SUMPRODUCT((ENTRY!$E$3:$E$56="F")*(ENTRY!$U$3:$U$56=$AA$36)*(ENTRY!$W$3:$W$56=X22))</f>
        <v>5</v>
      </c>
      <c r="AB38" s="151">
        <f>SUMPRODUCT((ENTRY!$E$3:$E$56="F")*(ENTRY!$F$3:$F$56=$AB$36)*(ENTRY!$H$3:$H$56=X38))+SUMPRODUCT((ENTRY!$E$3:$E$56="F")*(ENTRY!$I$3:$I$56=$AB$36)*(ENTRY!$K$3:$K$56=X38))+SUMPRODUCT((ENTRY!$E$3:$E$56="F")*(ENTRY!$L$3:$L$56=$AB$36)*(ENTRY!$N$3:$N$56=X38))+SUMPRODUCT((ENTRY!$E$3:$E$56="F")*(ENTRY!$O$3:$O$56=$AB$36)*(ENTRY!$Q$3:$Q$56=X38))+SUMPRODUCT((ENTRY!$E$3:$E$56="F")*(ENTRY!$R$3:$R$56=$AB$36)*(ENTRY!$T$3:$T$56=X38))+SUMPRODUCT((ENTRY!$E$3:$E$56="F")*(ENTRY!$U$3:$U$56=$AB$36)*(ENTRY!$W$3:$W$56=X22))</f>
        <v>5</v>
      </c>
      <c r="AC38" s="151">
        <f>SUMPRODUCT((ENTRY!$E$3:$E$56="F")*(ENTRY!$F$3:$F$56=$AC$36)*(ENTRY!$H$3:$H$56=X38))+SUMPRODUCT((ENTRY!$E$3:$E$56="F")*(ENTRY!$I$3:$I$56=$AC$36)*(ENTRY!$K$3:$K$56=X38))+SUMPRODUCT((ENTRY!$E$3:$E$56="F")*(ENTRY!$L$3:$L$56=$AC$36)*(ENTRY!$N$3:$N$56=X38))+SUMPRODUCT((ENTRY!$E$3:$E$56="F")*(ENTRY!$O$3:$O$56=$AC$36)*(ENTRY!$Q$3:$Q$56=X38))+SUMPRODUCT((ENTRY!$E$3:$E$56="F")*(ENTRY!$R$3:$R$56=$AC$36)*(ENTRY!$T$3:$T$56=X38))+SUMPRODUCT((ENTRY!$E$3:$E$56="F")*(ENTRY!$U$3:$U$56=$AC$36)*(ENTRY!$W$3:$W$56=X22))</f>
        <v>3</v>
      </c>
    </row>
    <row r="39" spans="1:29" x14ac:dyDescent="0.25">
      <c r="A39" s="66"/>
      <c r="B39" s="66"/>
      <c r="C39" s="66"/>
      <c r="D39" s="66"/>
      <c r="E39" s="66"/>
      <c r="F39" s="66"/>
      <c r="G39" s="66"/>
      <c r="H39" s="66"/>
      <c r="I39"/>
      <c r="J39"/>
      <c r="K39"/>
      <c r="L39"/>
      <c r="M39"/>
      <c r="N39"/>
      <c r="O39"/>
      <c r="P39"/>
      <c r="Q39"/>
      <c r="R39"/>
      <c r="S39"/>
      <c r="T39" s="75"/>
      <c r="U39" s="54"/>
      <c r="X39" s="153" t="s">
        <v>37</v>
      </c>
      <c r="Y39" s="150">
        <f>SUMPRODUCT((ENTRY!$E$3:$E$56="F")*(ENTRY!$F$3:$F$56=$Y$36)*(ENTRY!$H$3:$H$56=X39))+SUMPRODUCT((ENTRY!$E$3:$E$56="F")*(ENTRY!$I$3:$I$56=$Y$36)*(ENTRY!$K$3:$K$56=X39))+SUMPRODUCT((ENTRY!$E$3:$E$56="F")*(ENTRY!$L$3:$L$56=$Y$36)*(ENTRY!$N$3:$N$56=X39))+SUMPRODUCT((ENTRY!$E$3:$E$56="F")*(ENTRY!$O$3:$O$56=$Y$36)*(ENTRY!$Q$3:$Q$56=X39))+SUMPRODUCT((ENTRY!$E$3:$E$56="F")*(ENTRY!$R$3:$R$56=$Y$36)*(ENTRY!$T$3:$T$56=X39))+SUMPRODUCT((ENTRY!$E$3:$E$56="F")*(ENTRY!$U$3:$U$56=$Y$36)*(ENTRY!$W$3:$W$56=X23))</f>
        <v>3</v>
      </c>
      <c r="Z39" s="151">
        <f>SUMPRODUCT((ENTRY!$E$3:$E$56="F")*(ENTRY!$F$3:$F$56=$Z$36)*(ENTRY!$H$3:$H$56=X39))+SUMPRODUCT((ENTRY!$E$3:$E$56="F")*(ENTRY!$I$3:$I$56=$Z$36)*(ENTRY!$K$3:$K$56=X39))+SUMPRODUCT((ENTRY!$E$3:$E$56="F")*(ENTRY!$L$3:$L$56=$Z$36)*(ENTRY!$N$3:$N$56=X39))+SUMPRODUCT((ENTRY!$E$3:$E$56="F")*(ENTRY!$O$3:$O$56=$Z$36)*(ENTRY!$Q$3:$Q$56=X39))+SUMPRODUCT((ENTRY!$E$3:$E$56="F")*(ENTRY!$R$3:$R$56=$Z$36)*(ENTRY!$T$3:$T$56=X39))+SUMPRODUCT((ENTRY!$E$3:$E$56="F")*(ENTRY!$U$3:$U$56=$Z$36)*(ENTRY!$W$3:$W$56=X23))</f>
        <v>6</v>
      </c>
      <c r="AA39" s="151">
        <f>SUMPRODUCT((ENTRY!$E$3:$E$56="F")*(ENTRY!$F$3:$F$56=$AA$36)*(ENTRY!$H$3:$H$56=X39))+SUMPRODUCT((ENTRY!$E$3:$E$56="F")*(ENTRY!$I$3:$I$56=$AA$36)*(ENTRY!$K$3:$K$56=X39))+SUMPRODUCT((ENTRY!$E$3:$E$56="F")*(ENTRY!$L$3:$L$56=$AA$36)*(ENTRY!$N$3:$N$56=X39))+SUMPRODUCT((ENTRY!$E$3:$E$56="F")*(ENTRY!$O$3:$O$56=$AA$36)*(ENTRY!$Q$3:$Q$56=X39))+SUMPRODUCT((ENTRY!$E$3:$E$56="F")*(ENTRY!$R$3:$R$56=$AA$36)*(ENTRY!$T$3:$T$56=X39))+SUMPRODUCT((ENTRY!$E$3:$E$56="F")*(ENTRY!$U$3:$U$56=$AA$36)*(ENTRY!$W$3:$W$56=X23))</f>
        <v>4</v>
      </c>
      <c r="AB39" s="151">
        <f>SUMPRODUCT((ENTRY!$E$3:$E$56="F")*(ENTRY!$F$3:$F$56=$AB$36)*(ENTRY!$H$3:$H$56=X39))+SUMPRODUCT((ENTRY!$E$3:$E$56="F")*(ENTRY!$I$3:$I$56=$AB$36)*(ENTRY!$K$3:$K$56=X39))+SUMPRODUCT((ENTRY!$E$3:$E$56="F")*(ENTRY!$L$3:$L$56=$AB$36)*(ENTRY!$N$3:$N$56=X39))+SUMPRODUCT((ENTRY!$E$3:$E$56="F")*(ENTRY!$O$3:$O$56=$AB$36)*(ENTRY!$Q$3:$Q$56=X39))+SUMPRODUCT((ENTRY!$E$3:$E$56="F")*(ENTRY!$R$3:$R$56=$AB$36)*(ENTRY!$T$3:$T$56=X39))+SUMPRODUCT((ENTRY!$E$3:$E$56="F")*(ENTRY!$U$3:$U$56=$AB$36)*(ENTRY!$W$3:$W$56=X23))</f>
        <v>5</v>
      </c>
      <c r="AC39" s="151">
        <f>SUMPRODUCT((ENTRY!$E$3:$E$56="F")*(ENTRY!$F$3:$F$56=$AC$36)*(ENTRY!$H$3:$H$56=X39))+SUMPRODUCT((ENTRY!$E$3:$E$56="F")*(ENTRY!$I$3:$I$56=$AC$36)*(ENTRY!$K$3:$K$56=X39))+SUMPRODUCT((ENTRY!$E$3:$E$56="F")*(ENTRY!$L$3:$L$56=$AC$36)*(ENTRY!$N$3:$N$56=X39))+SUMPRODUCT((ENTRY!$E$3:$E$56="F")*(ENTRY!$O$3:$O$56=$AC$36)*(ENTRY!$Q$3:$Q$56=X39))+SUMPRODUCT((ENTRY!$E$3:$E$56="F")*(ENTRY!$R$3:$R$56=$AC$36)*(ENTRY!$T$3:$T$56=X39))+SUMPRODUCT((ENTRY!$E$3:$E$56="F")*(ENTRY!$U$3:$U$56=$AC$36)*(ENTRY!$W$3:$W$56=X23))</f>
        <v>7</v>
      </c>
    </row>
    <row r="40" spans="1:29" x14ac:dyDescent="0.25">
      <c r="A40"/>
      <c r="B40"/>
      <c r="C40"/>
      <c r="D40"/>
      <c r="E40"/>
      <c r="F40"/>
      <c r="G40"/>
      <c r="H40"/>
      <c r="I40"/>
      <c r="J40"/>
      <c r="K40"/>
      <c r="L40"/>
      <c r="M40"/>
      <c r="N40"/>
      <c r="O40"/>
      <c r="P40"/>
      <c r="Q40"/>
      <c r="R40"/>
      <c r="S40"/>
      <c r="X40" s="153" t="s">
        <v>36</v>
      </c>
      <c r="Y40" s="150">
        <f>SUMPRODUCT((ENTRY!$E$3:$E$56="F")*(ENTRY!$F$3:$F$56=$Y$36)*(ENTRY!$H$3:$H$56=X40))+SUMPRODUCT((ENTRY!$E$3:$E$56="F")*(ENTRY!$I$3:$I$56=$Y$36)*(ENTRY!$K$3:$K$56=X40))+SUMPRODUCT((ENTRY!$E$3:$E$56="F")*(ENTRY!$L$3:$L$56=$Y$36)*(ENTRY!$N$3:$N$56=X40))+SUMPRODUCT((ENTRY!$E$3:$E$56="F")*(ENTRY!$O$3:$O$56=$Y$36)*(ENTRY!$Q$3:$Q$56=X40))+SUMPRODUCT((ENTRY!$E$3:$E$56="F")*(ENTRY!$R$3:$R$56=$Y$36)*(ENTRY!$T$3:$T$56=X40))+SUMPRODUCT((ENTRY!$E$3:$E$56="F")*(ENTRY!$U$3:$U$56=$Y$36)*(ENTRY!$W$3:$W$56=X24))</f>
        <v>4</v>
      </c>
      <c r="Z40" s="151">
        <f>SUMPRODUCT((ENTRY!$E$3:$E$56="F")*(ENTRY!$F$3:$F$56=$Z$36)*(ENTRY!$H$3:$H$56=X40))+SUMPRODUCT((ENTRY!$E$3:$E$56="F")*(ENTRY!$I$3:$I$56=$Z$36)*(ENTRY!$K$3:$K$56=X40))+SUMPRODUCT((ENTRY!$E$3:$E$56="F")*(ENTRY!$L$3:$L$56=$Z$36)*(ENTRY!$N$3:$N$56=X40))+SUMPRODUCT((ENTRY!$E$3:$E$56="F")*(ENTRY!$O$3:$O$56=$Z$36)*(ENTRY!$Q$3:$Q$56=X40))+SUMPRODUCT((ENTRY!$E$3:$E$56="F")*(ENTRY!$R$3:$R$56=$Z$36)*(ENTRY!$T$3:$T$56=X40))+SUMPRODUCT((ENTRY!$E$3:$E$56="F")*(ENTRY!$U$3:$U$56=$Z$36)*(ENTRY!$W$3:$W$56=X24))</f>
        <v>1</v>
      </c>
      <c r="AA40" s="151">
        <f>SUMPRODUCT((ENTRY!$E$3:$E$56="F")*(ENTRY!$F$3:$F$56=$AA$36)*(ENTRY!$H$3:$H$56=X40))+SUMPRODUCT((ENTRY!$E$3:$E$56="F")*(ENTRY!$I$3:$I$56=$AA$36)*(ENTRY!$K$3:$K$56=X40))+SUMPRODUCT((ENTRY!$E$3:$E$56="F")*(ENTRY!$L$3:$L$56=$AA$36)*(ENTRY!$N$3:$N$56=X40))+SUMPRODUCT((ENTRY!$E$3:$E$56="F")*(ENTRY!$O$3:$O$56=$AA$36)*(ENTRY!$Q$3:$Q$56=X40))+SUMPRODUCT((ENTRY!$E$3:$E$56="F")*(ENTRY!$R$3:$R$56=$AA$36)*(ENTRY!$T$3:$T$56=X40))+SUMPRODUCT((ENTRY!$E$3:$E$56="F")*(ENTRY!$U$3:$U$56=$AA$36)*(ENTRY!$W$3:$W$56=X24))</f>
        <v>3</v>
      </c>
      <c r="AB40" s="151">
        <f>SUMPRODUCT((ENTRY!$E$3:$E$56="F")*(ENTRY!$F$3:$F$56=$AB$36)*(ENTRY!$H$3:$H$56=X40))+SUMPRODUCT((ENTRY!$E$3:$E$56="F")*(ENTRY!$I$3:$I$56=$AB$36)*(ENTRY!$K$3:$K$56=X40))+SUMPRODUCT((ENTRY!$E$3:$E$56="F")*(ENTRY!$L$3:$L$56=$AB$36)*(ENTRY!$N$3:$N$56=X40))+SUMPRODUCT((ENTRY!$E$3:$E$56="F")*(ENTRY!$O$3:$O$56=$AB$36)*(ENTRY!$Q$3:$Q$56=X40))+SUMPRODUCT((ENTRY!$E$3:$E$56="F")*(ENTRY!$R$3:$R$56=$AB$36)*(ENTRY!$T$3:$T$56=X40))+SUMPRODUCT((ENTRY!$E$3:$E$56="F")*(ENTRY!$U$3:$U$56=$AB$36)*(ENTRY!$W$3:$W$56=X24))</f>
        <v>1</v>
      </c>
      <c r="AC40" s="151">
        <f>SUMPRODUCT((ENTRY!$E$3:$E$56="F")*(ENTRY!$F$3:$F$56=$AC$36)*(ENTRY!$H$3:$H$56=X40))+SUMPRODUCT((ENTRY!$E$3:$E$56="F")*(ENTRY!$I$3:$I$56=$AC$36)*(ENTRY!$K$3:$K$56=X40))+SUMPRODUCT((ENTRY!$E$3:$E$56="F")*(ENTRY!$L$3:$L$56=$AC$36)*(ENTRY!$N$3:$N$56=X40))+SUMPRODUCT((ENTRY!$E$3:$E$56="F")*(ENTRY!$O$3:$O$56=$AC$36)*(ENTRY!$Q$3:$Q$56=X40))+SUMPRODUCT((ENTRY!$E$3:$E$56="F")*(ENTRY!$R$3:$R$56=$AC$36)*(ENTRY!$T$3:$T$56=X40))+SUMPRODUCT((ENTRY!$E$3:$E$56="F")*(ENTRY!$U$3:$U$56=$AC$36)*(ENTRY!$W$3:$W$56=X24))</f>
        <v>2</v>
      </c>
    </row>
    <row r="41" spans="1:29" x14ac:dyDescent="0.25">
      <c r="A41"/>
      <c r="B41"/>
      <c r="C41"/>
      <c r="D41"/>
      <c r="E41"/>
      <c r="F41"/>
      <c r="G41"/>
      <c r="H41"/>
      <c r="I41"/>
      <c r="J41"/>
      <c r="K41"/>
      <c r="L41"/>
      <c r="M41"/>
      <c r="N41"/>
      <c r="O41"/>
      <c r="P41"/>
      <c r="Q41"/>
      <c r="R41"/>
      <c r="S41"/>
      <c r="X41" s="153" t="s">
        <v>41</v>
      </c>
      <c r="Y41" s="150">
        <f>SUMPRODUCT((ENTRY!$E$3:$E$56="F")*(ENTRY!$F$3:$F$56=$Y$36)*(ENTRY!$H$3:$H$56=X41))+SUMPRODUCT((ENTRY!$E$3:$E$56="F")*(ENTRY!$I$3:$I$56=$Y$36)*(ENTRY!$K$3:$K$56=X41))+SUMPRODUCT((ENTRY!$E$3:$E$56="F")*(ENTRY!$L$3:$L$56=$Y$36)*(ENTRY!$N$3:$N$56=X41))+SUMPRODUCT((ENTRY!$E$3:$E$56="F")*(ENTRY!$O$3:$O$56=$Y$36)*(ENTRY!$Q$3:$Q$56=X41))+SUMPRODUCT((ENTRY!$E$3:$E$56="F")*(ENTRY!$R$3:$R$56=$Y$36)*(ENTRY!$T$3:$T$56=X41))+SUMPRODUCT((ENTRY!$E$3:$E$56="F")*(ENTRY!$U$3:$U$56=$Y$36)*(ENTRY!$W$3:$W$56=X25))</f>
        <v>5</v>
      </c>
      <c r="Z41" s="151">
        <f>SUMPRODUCT((ENTRY!$E$3:$E$56="F")*(ENTRY!$F$3:$F$56=$Z$36)*(ENTRY!$H$3:$H$56=X41))+SUMPRODUCT((ENTRY!$E$3:$E$56="F")*(ENTRY!$I$3:$I$56=$Z$36)*(ENTRY!$K$3:$K$56=X41))+SUMPRODUCT((ENTRY!$E$3:$E$56="F")*(ENTRY!$L$3:$L$56=$Z$36)*(ENTRY!$N$3:$N$56=X41))+SUMPRODUCT((ENTRY!$E$3:$E$56="F")*(ENTRY!$O$3:$O$56=$Z$36)*(ENTRY!$Q$3:$Q$56=X41))+SUMPRODUCT((ENTRY!$E$3:$E$56="F")*(ENTRY!$R$3:$R$56=$Z$36)*(ENTRY!$T$3:$T$56=X41))+SUMPRODUCT((ENTRY!$E$3:$E$56="F")*(ENTRY!$U$3:$U$56=$Z$36)*(ENTRY!$W$3:$W$56=X25))</f>
        <v>5</v>
      </c>
      <c r="AA41" s="151">
        <f>SUMPRODUCT((ENTRY!$E$3:$E$56="F")*(ENTRY!$F$3:$F$56=$AA$36)*(ENTRY!$H$3:$H$56=X41))+SUMPRODUCT((ENTRY!$E$3:$E$56="F")*(ENTRY!$I$3:$I$56=$AA$36)*(ENTRY!$K$3:$K$56=X41))+SUMPRODUCT((ENTRY!$E$3:$E$56="F")*(ENTRY!$L$3:$L$56=$AA$36)*(ENTRY!$N$3:$N$56=X41))+SUMPRODUCT((ENTRY!$E$3:$E$56="F")*(ENTRY!$O$3:$O$56=$AA$36)*(ENTRY!$Q$3:$Q$56=X41))+SUMPRODUCT((ENTRY!$E$3:$E$56="F")*(ENTRY!$R$3:$R$56=$AA$36)*(ENTRY!$T$3:$T$56=X41))+SUMPRODUCT((ENTRY!$E$3:$E$56="F")*(ENTRY!$U$3:$U$56=$AA$36)*(ENTRY!$W$3:$W$56=X25))</f>
        <v>5</v>
      </c>
      <c r="AB41" s="151">
        <f>SUMPRODUCT((ENTRY!$E$3:$E$56="F")*(ENTRY!$F$3:$F$56=$AB$36)*(ENTRY!$H$3:$H$56=X41))+SUMPRODUCT((ENTRY!$E$3:$E$56="F")*(ENTRY!$I$3:$I$56=$AB$36)*(ENTRY!$K$3:$K$56=X41))+SUMPRODUCT((ENTRY!$E$3:$E$56="F")*(ENTRY!$L$3:$L$56=$AB$36)*(ENTRY!$N$3:$N$56=X41))+SUMPRODUCT((ENTRY!$E$3:$E$56="F")*(ENTRY!$O$3:$O$56=$AB$36)*(ENTRY!$Q$3:$Q$56=X41))+SUMPRODUCT((ENTRY!$E$3:$E$56="F")*(ENTRY!$R$3:$R$56=$AB$36)*(ENTRY!$T$3:$T$56=X41))+SUMPRODUCT((ENTRY!$E$3:$E$56="F")*(ENTRY!$U$3:$U$56=$AB$36)*(ENTRY!$W$3:$W$56=X25))</f>
        <v>5</v>
      </c>
      <c r="AC41" s="151">
        <f>SUMPRODUCT((ENTRY!$E$3:$E$56="F")*(ENTRY!$F$3:$F$56=$AC$36)*(ENTRY!$H$3:$H$56=X41))+SUMPRODUCT((ENTRY!$E$3:$E$56="F")*(ENTRY!$I$3:$I$56=$AC$36)*(ENTRY!$K$3:$K$56=X41))+SUMPRODUCT((ENTRY!$E$3:$E$56="F")*(ENTRY!$L$3:$L$56=$AC$36)*(ENTRY!$N$3:$N$56=X41))+SUMPRODUCT((ENTRY!$E$3:$E$56="F")*(ENTRY!$O$3:$O$56=$AC$36)*(ENTRY!$Q$3:$Q$56=X41))+SUMPRODUCT((ENTRY!$E$3:$E$56="F")*(ENTRY!$R$3:$R$56=$AC$36)*(ENTRY!$T$3:$T$56=X41))+SUMPRODUCT((ENTRY!$E$3:$E$56="F")*(ENTRY!$U$3:$U$56=$AC$36)*(ENTRY!$W$3:$W$56=X25))</f>
        <v>6</v>
      </c>
    </row>
    <row r="42" spans="1:29" x14ac:dyDescent="0.25">
      <c r="A42"/>
      <c r="B42"/>
      <c r="C42"/>
      <c r="D42"/>
      <c r="E42"/>
      <c r="F42"/>
      <c r="G42"/>
      <c r="H42"/>
      <c r="I42"/>
      <c r="J42"/>
      <c r="K42"/>
      <c r="L42"/>
      <c r="M42"/>
      <c r="N42"/>
      <c r="O42"/>
      <c r="P42"/>
      <c r="Q42"/>
      <c r="R42"/>
      <c r="S42"/>
      <c r="X42" s="153" t="s">
        <v>40</v>
      </c>
      <c r="Y42" s="150">
        <f>SUMPRODUCT((ENTRY!$E$3:$E$56="F")*(ENTRY!$F$3:$F$56=$Y$36)*(ENTRY!$H$3:$H$56=X42))+SUMPRODUCT((ENTRY!$E$3:$E$56="F")*(ENTRY!$I$3:$I$56=$Y$36)*(ENTRY!$K$3:$K$56=X42))+SUMPRODUCT((ENTRY!$E$3:$E$56="F")*(ENTRY!$L$3:$L$56=$Y$36)*(ENTRY!$N$3:$N$56=X42))+SUMPRODUCT((ENTRY!$E$3:$E$56="F")*(ENTRY!$O$3:$O$56=$Y$36)*(ENTRY!$Q$3:$Q$56=X42))+SUMPRODUCT((ENTRY!$E$3:$E$56="F")*(ENTRY!$R$3:$R$56=$Y$36)*(ENTRY!$T$3:$T$56=X42))+SUMPRODUCT((ENTRY!$E$3:$E$56="F")*(ENTRY!$U$3:$U$56=$Y$36)*(ENTRY!$W$3:$W$56=X26))</f>
        <v>3</v>
      </c>
      <c r="Z42" s="151">
        <f>SUMPRODUCT((ENTRY!$E$3:$E$56="F")*(ENTRY!$F$3:$F$56=$Z$36)*(ENTRY!$H$3:$H$56=X42))+SUMPRODUCT((ENTRY!$E$3:$E$56="F")*(ENTRY!$I$3:$I$56=$Z$36)*(ENTRY!$K$3:$K$56=X42))+SUMPRODUCT((ENTRY!$E$3:$E$56="F")*(ENTRY!$L$3:$L$56=$Z$36)*(ENTRY!$N$3:$N$56=X42))+SUMPRODUCT((ENTRY!$E$3:$E$56="F")*(ENTRY!$O$3:$O$56=$Z$36)*(ENTRY!$Q$3:$Q$56=X42))+SUMPRODUCT((ENTRY!$E$3:$E$56="F")*(ENTRY!$R$3:$R$56=$Z$36)*(ENTRY!$T$3:$T$56=X42))+SUMPRODUCT((ENTRY!$E$3:$E$56="F")*(ENTRY!$U$3:$U$56=$Z$36)*(ENTRY!$W$3:$W$56=X26))</f>
        <v>0</v>
      </c>
      <c r="AA42" s="151">
        <f>SUMPRODUCT((ENTRY!$E$3:$E$56="F")*(ENTRY!$F$3:$F$56=$AA$36)*(ENTRY!$H$3:$H$56=X42))+SUMPRODUCT((ENTRY!$E$3:$E$56="F")*(ENTRY!$I$3:$I$56=$AA$36)*(ENTRY!$K$3:$K$56=X42))+SUMPRODUCT((ENTRY!$E$3:$E$56="F")*(ENTRY!$L$3:$L$56=$AA$36)*(ENTRY!$N$3:$N$56=X42))+SUMPRODUCT((ENTRY!$E$3:$E$56="F")*(ENTRY!$O$3:$O$56=$AA$36)*(ENTRY!$Q$3:$Q$56=X42))+SUMPRODUCT((ENTRY!$E$3:$E$56="F")*(ENTRY!$R$3:$R$56=$AA$36)*(ENTRY!$T$3:$T$56=X42))+SUMPRODUCT((ENTRY!$E$3:$E$56="F")*(ENTRY!$U$3:$U$56=$AA$36)*(ENTRY!$W$3:$W$56=X26))</f>
        <v>5</v>
      </c>
      <c r="AB42" s="151">
        <f>SUMPRODUCT((ENTRY!$E$3:$E$56="F")*(ENTRY!$F$3:$F$56=$AB$36)*(ENTRY!$H$3:$H$56=X42))+SUMPRODUCT((ENTRY!$E$3:$E$56="F")*(ENTRY!$I$3:$I$56=$AB$36)*(ENTRY!$K$3:$K$56=X42))+SUMPRODUCT((ENTRY!$E$3:$E$56="F")*(ENTRY!$L$3:$L$56=$AB$36)*(ENTRY!$N$3:$N$56=X42))+SUMPRODUCT((ENTRY!$E$3:$E$56="F")*(ENTRY!$O$3:$O$56=$AB$36)*(ENTRY!$Q$3:$Q$56=X42))+SUMPRODUCT((ENTRY!$E$3:$E$56="F")*(ENTRY!$R$3:$R$56=$AB$36)*(ENTRY!$T$3:$T$56=X42))+SUMPRODUCT((ENTRY!$E$3:$E$56="F")*(ENTRY!$U$3:$U$56=$AB$36)*(ENTRY!$W$3:$W$56=X26))</f>
        <v>1</v>
      </c>
      <c r="AC42" s="151">
        <f>SUMPRODUCT((ENTRY!$E$3:$E$56="F")*(ENTRY!$F$3:$F$56=$AC$36)*(ENTRY!$H$3:$H$56=X42))+SUMPRODUCT((ENTRY!$E$3:$E$56="F")*(ENTRY!$I$3:$I$56=$AC$36)*(ENTRY!$K$3:$K$56=X42))+SUMPRODUCT((ENTRY!$E$3:$E$56="F")*(ENTRY!$L$3:$L$56=$AC$36)*(ENTRY!$N$3:$N$56=X42))+SUMPRODUCT((ENTRY!$E$3:$E$56="F")*(ENTRY!$O$3:$O$56=$AC$36)*(ENTRY!$Q$3:$Q$56=X42))+SUMPRODUCT((ENTRY!$E$3:$E$56="F")*(ENTRY!$R$3:$R$56=$AC$36)*(ENTRY!$T$3:$T$56=X42))+SUMPRODUCT((ENTRY!$E$3:$E$56="F")*(ENTRY!$U$3:$U$56=$AC$36)*(ENTRY!$W$3:$W$56=X26))</f>
        <v>2</v>
      </c>
    </row>
    <row r="43" spans="1:29" x14ac:dyDescent="0.25">
      <c r="A43"/>
      <c r="B43"/>
      <c r="C43"/>
      <c r="D43"/>
      <c r="E43"/>
      <c r="F43"/>
      <c r="G43"/>
      <c r="H43"/>
      <c r="I43"/>
      <c r="J43"/>
      <c r="K43"/>
      <c r="L43"/>
      <c r="M43"/>
      <c r="N43"/>
      <c r="O43"/>
      <c r="P43"/>
      <c r="Q43"/>
      <c r="R43"/>
      <c r="S43"/>
      <c r="X43" s="153" t="s">
        <v>42</v>
      </c>
      <c r="Y43" s="150">
        <f>SUMPRODUCT((ENTRY!$E$3:$E$56="F")*(ENTRY!$F$3:$F$56=$Y$36)*(ENTRY!$H$3:$H$56=X43))+SUMPRODUCT((ENTRY!$E$3:$E$56="F")*(ENTRY!$I$3:$I$56=$Y$36)*(ENTRY!$K$3:$K$56=X43))+SUMPRODUCT((ENTRY!$E$3:$E$56="F")*(ENTRY!$L$3:$L$56=$Y$36)*(ENTRY!$N$3:$N$56=X43))+SUMPRODUCT((ENTRY!$E$3:$E$56="F")*(ENTRY!$O$3:$O$56=$Y$36)*(ENTRY!$Q$3:$Q$56=X43))+SUMPRODUCT((ENTRY!$E$3:$E$56="F")*(ENTRY!$R$3:$R$56=$Y$36)*(ENTRY!$T$3:$T$56=X43))+SUMPRODUCT((ENTRY!$E$3:$E$56="F")*(ENTRY!$U$3:$U$56=$Y$36)*(ENTRY!$W$3:$W$56=X27))</f>
        <v>3</v>
      </c>
      <c r="Z43" s="151">
        <f>SUMPRODUCT((ENTRY!$E$3:$E$56="F")*(ENTRY!$F$3:$F$56=$Z$36)*(ENTRY!$H$3:$H$56=X43))+SUMPRODUCT((ENTRY!$E$3:$E$56="F")*(ENTRY!$I$3:$I$56=$Z$36)*(ENTRY!$K$3:$K$56=X43))+SUMPRODUCT((ENTRY!$E$3:$E$56="F")*(ENTRY!$L$3:$L$56=$Z$36)*(ENTRY!$N$3:$N$56=X43))+SUMPRODUCT((ENTRY!$E$3:$E$56="F")*(ENTRY!$O$3:$O$56=$Z$36)*(ENTRY!$Q$3:$Q$56=X43))+SUMPRODUCT((ENTRY!$E$3:$E$56="F")*(ENTRY!$R$3:$R$56=$Z$36)*(ENTRY!$T$3:$T$56=X43))+SUMPRODUCT((ENTRY!$E$3:$E$56="F")*(ENTRY!$U$3:$U$56=$Z$36)*(ENTRY!$W$3:$W$56=X27))</f>
        <v>1</v>
      </c>
      <c r="AA43" s="151">
        <f>SUMPRODUCT((ENTRY!$E$3:$E$56="F")*(ENTRY!$F$3:$F$56=$AA$36)*(ENTRY!$H$3:$H$56=X43))+SUMPRODUCT((ENTRY!$E$3:$E$56="F")*(ENTRY!$I$3:$I$56=$AA$36)*(ENTRY!$K$3:$K$56=X43))+SUMPRODUCT((ENTRY!$E$3:$E$56="F")*(ENTRY!$L$3:$L$56=$AA$36)*(ENTRY!$N$3:$N$56=X43))+SUMPRODUCT((ENTRY!$E$3:$E$56="F")*(ENTRY!$O$3:$O$56=$AA$36)*(ENTRY!$Q$3:$Q$56=X43))+SUMPRODUCT((ENTRY!$E$3:$E$56="F")*(ENTRY!$R$3:$R$56=$AA$36)*(ENTRY!$T$3:$T$56=X43))+SUMPRODUCT((ENTRY!$E$3:$E$56="F")*(ENTRY!$U$3:$U$56=$AA$36)*(ENTRY!$W$3:$W$56=X27))</f>
        <v>3</v>
      </c>
      <c r="AB43" s="151">
        <f>SUMPRODUCT((ENTRY!$E$3:$E$56="F")*(ENTRY!$F$3:$F$56=$AB$36)*(ENTRY!$H$3:$H$56=X43))+SUMPRODUCT((ENTRY!$E$3:$E$56="F")*(ENTRY!$I$3:$I$56=$AB$36)*(ENTRY!$K$3:$K$56=X43))+SUMPRODUCT((ENTRY!$E$3:$E$56="F")*(ENTRY!$L$3:$L$56=$AB$36)*(ENTRY!$N$3:$N$56=X43))+SUMPRODUCT((ENTRY!$E$3:$E$56="F")*(ENTRY!$O$3:$O$56=$AB$36)*(ENTRY!$Q$3:$Q$56=X43))+SUMPRODUCT((ENTRY!$E$3:$E$56="F")*(ENTRY!$R$3:$R$56=$AB$36)*(ENTRY!$T$3:$T$56=X43))+SUMPRODUCT((ENTRY!$E$3:$E$56="F")*(ENTRY!$U$3:$U$56=$AB$36)*(ENTRY!$W$3:$W$56=X27))</f>
        <v>2</v>
      </c>
      <c r="AC43" s="151">
        <f>SUMPRODUCT((ENTRY!$E$3:$E$56="F")*(ENTRY!$F$3:$F$56=$AC$36)*(ENTRY!$H$3:$H$56=X43))+SUMPRODUCT((ENTRY!$E$3:$E$56="F")*(ENTRY!$I$3:$I$56=$AC$36)*(ENTRY!$K$3:$K$56=X43))+SUMPRODUCT((ENTRY!$E$3:$E$56="F")*(ENTRY!$L$3:$L$56=$AC$36)*(ENTRY!$N$3:$N$56=X43))+SUMPRODUCT((ENTRY!$E$3:$E$56="F")*(ENTRY!$O$3:$O$56=$AC$36)*(ENTRY!$Q$3:$Q$56=X43))+SUMPRODUCT((ENTRY!$E$3:$E$56="F")*(ENTRY!$R$3:$R$56=$AC$36)*(ENTRY!$T$3:$T$56=X43))+SUMPRODUCT((ENTRY!$E$3:$E$56="F")*(ENTRY!$U$3:$U$56=$AC$36)*(ENTRY!$W$3:$W$56=X27))</f>
        <v>3</v>
      </c>
    </row>
    <row r="44" spans="1:29" x14ac:dyDescent="0.25">
      <c r="A44"/>
      <c r="B44"/>
      <c r="C44"/>
      <c r="D44"/>
      <c r="E44"/>
      <c r="F44"/>
      <c r="G44"/>
      <c r="H44"/>
      <c r="I44"/>
      <c r="J44"/>
      <c r="K44"/>
      <c r="L44"/>
      <c r="M44"/>
      <c r="N44"/>
      <c r="O44"/>
      <c r="P44"/>
      <c r="Q44"/>
      <c r="R44"/>
      <c r="S44"/>
      <c r="X44" s="153" t="s">
        <v>43</v>
      </c>
      <c r="Y44" s="150">
        <f>SUMPRODUCT((ENTRY!$E$3:$E$56="F")*(ENTRY!$F$3:$F$56=$Y$36)*(ENTRY!$H$3:$H$56=X44))+SUMPRODUCT((ENTRY!$E$3:$E$56="F")*(ENTRY!$I$3:$I$56=$Y$36)*(ENTRY!$K$3:$K$56=X44))+SUMPRODUCT((ENTRY!$E$3:$E$56="F")*(ENTRY!$L$3:$L$56=$Y$36)*(ENTRY!$N$3:$N$56=X44))+SUMPRODUCT((ENTRY!$E$3:$E$56="F")*(ENTRY!$O$3:$O$56=$Y$36)*(ENTRY!$Q$3:$Q$56=X44))+SUMPRODUCT((ENTRY!$E$3:$E$56="F")*(ENTRY!$R$3:$R$56=$Y$36)*(ENTRY!$T$3:$T$56=X44))+SUMPRODUCT((ENTRY!$E$3:$E$56="F")*(ENTRY!$U$3:$U$56=$Y$36)*(ENTRY!$W$3:$W$56=X28))</f>
        <v>1</v>
      </c>
      <c r="Z44" s="151">
        <f>SUMPRODUCT((ENTRY!$E$3:$E$56="F")*(ENTRY!$F$3:$F$56=$Z$36)*(ENTRY!$H$3:$H$56=X44))+SUMPRODUCT((ENTRY!$E$3:$E$56="F")*(ENTRY!$I$3:$I$56=$Z$36)*(ENTRY!$K$3:$K$56=X44))+SUMPRODUCT((ENTRY!$E$3:$E$56="F")*(ENTRY!$L$3:$L$56=$Z$36)*(ENTRY!$N$3:$N$56=X44))+SUMPRODUCT((ENTRY!$E$3:$E$56="F")*(ENTRY!$O$3:$O$56=$Z$36)*(ENTRY!$Q$3:$Q$56=X44))+SUMPRODUCT((ENTRY!$E$3:$E$56="F")*(ENTRY!$R$3:$R$56=$Z$36)*(ENTRY!$T$3:$T$56=X44))+SUMPRODUCT((ENTRY!$E$3:$E$56="F")*(ENTRY!$U$3:$U$56=$Z$36)*(ENTRY!$W$3:$W$56=X28))</f>
        <v>0</v>
      </c>
      <c r="AA44" s="151">
        <f>SUMPRODUCT((ENTRY!$E$3:$E$56="F")*(ENTRY!$F$3:$F$56=$AA$36)*(ENTRY!$H$3:$H$56=X44))+SUMPRODUCT((ENTRY!$E$3:$E$56="F")*(ENTRY!$I$3:$I$56=$AA$36)*(ENTRY!$K$3:$K$56=X44))+SUMPRODUCT((ENTRY!$E$3:$E$56="F")*(ENTRY!$L$3:$L$56=$AA$36)*(ENTRY!$N$3:$N$56=X44))+SUMPRODUCT((ENTRY!$E$3:$E$56="F")*(ENTRY!$O$3:$O$56=$AA$36)*(ENTRY!$Q$3:$Q$56=X44))+SUMPRODUCT((ENTRY!$E$3:$E$56="F")*(ENTRY!$R$3:$R$56=$AA$36)*(ENTRY!$T$3:$T$56=X44))+SUMPRODUCT((ENTRY!$E$3:$E$56="F")*(ENTRY!$U$3:$U$56=$AA$36)*(ENTRY!$W$3:$W$56=X28))</f>
        <v>0</v>
      </c>
      <c r="AB44" s="151">
        <f>SUMPRODUCT((ENTRY!$E$3:$E$56="F")*(ENTRY!$F$3:$F$56=$AB$36)*(ENTRY!$H$3:$H$56=X44))+SUMPRODUCT((ENTRY!$E$3:$E$56="F")*(ENTRY!$I$3:$I$56=$AB$36)*(ENTRY!$K$3:$K$56=X44))+SUMPRODUCT((ENTRY!$E$3:$E$56="F")*(ENTRY!$L$3:$L$56=$AB$36)*(ENTRY!$N$3:$N$56=X44))+SUMPRODUCT((ENTRY!$E$3:$E$56="F")*(ENTRY!$O$3:$O$56=$AB$36)*(ENTRY!$Q$3:$Q$56=X44))+SUMPRODUCT((ENTRY!$E$3:$E$56="F")*(ENTRY!$R$3:$R$56=$AB$36)*(ENTRY!$T$3:$T$56=X44))+SUMPRODUCT((ENTRY!$E$3:$E$56="F")*(ENTRY!$U$3:$U$56=$AB$36)*(ENTRY!$W$3:$W$56=X28))</f>
        <v>0</v>
      </c>
      <c r="AC44" s="151">
        <f>SUMPRODUCT((ENTRY!$E$3:$E$56="F")*(ENTRY!$F$3:$F$56=$AC$36)*(ENTRY!$H$3:$H$56=X44))+SUMPRODUCT((ENTRY!$E$3:$E$56="F")*(ENTRY!$I$3:$I$56=$AC$36)*(ENTRY!$K$3:$K$56=X44))+SUMPRODUCT((ENTRY!$E$3:$E$56="F")*(ENTRY!$L$3:$L$56=$AC$36)*(ENTRY!$N$3:$N$56=X44))+SUMPRODUCT((ENTRY!$E$3:$E$56="F")*(ENTRY!$O$3:$O$56=$AC$36)*(ENTRY!$Q$3:$Q$56=X44))+SUMPRODUCT((ENTRY!$E$3:$E$56="F")*(ENTRY!$R$3:$R$56=$AC$36)*(ENTRY!$T$3:$T$56=X44))+SUMPRODUCT((ENTRY!$E$3:$E$56="F")*(ENTRY!$U$3:$U$56=$AC$36)*(ENTRY!$W$3:$W$56=X28))</f>
        <v>0</v>
      </c>
    </row>
    <row r="45" spans="1:29" x14ac:dyDescent="0.25">
      <c r="A45"/>
      <c r="B45"/>
      <c r="C45"/>
      <c r="D45"/>
      <c r="E45"/>
      <c r="F45"/>
      <c r="G45"/>
      <c r="H45"/>
      <c r="I45"/>
      <c r="J45"/>
      <c r="K45"/>
      <c r="L45"/>
      <c r="M45"/>
      <c r="N45"/>
      <c r="O45"/>
      <c r="P45"/>
      <c r="Q45"/>
      <c r="R45"/>
      <c r="S45"/>
      <c r="X45" s="154" t="s">
        <v>90</v>
      </c>
      <c r="Y45" s="150">
        <f>SUMPRODUCT((ENTRY!$E$3:$E$56="F")*(ENTRY!$F$3:$F$56=$Y$36)*(ENTRY!$H$3:$H$56=X45))+SUMPRODUCT((ENTRY!$E$3:$E$56="F")*(ENTRY!$I$3:$I$56=$Y$36)*(ENTRY!$K$3:$K$56=X45))+SUMPRODUCT((ENTRY!$E$3:$E$56="F")*(ENTRY!$L$3:$L$56=$Y$36)*(ENTRY!$N$3:$N$56=X45))+SUMPRODUCT((ENTRY!$E$3:$E$56="F")*(ENTRY!$O$3:$O$56=$Y$36)*(ENTRY!$Q$3:$Q$56=X45))+SUMPRODUCT((ENTRY!$E$3:$E$56="F")*(ENTRY!$R$3:$R$56=$Y$36)*(ENTRY!$T$3:$T$56=X45))+SUMPRODUCT((ENTRY!$E$3:$E$56="F")*(ENTRY!$U$3:$U$56=$Y$36)*(ENTRY!$W$3:$W$56=X29))</f>
        <v>0</v>
      </c>
      <c r="Z45" s="151">
        <f>SUMPRODUCT((ENTRY!$E$3:$E$56="F")*(ENTRY!$F$3:$F$56=$Z$36)*(ENTRY!$H$3:$H$56=X45))+SUMPRODUCT((ENTRY!$E$3:$E$56="F")*(ENTRY!$I$3:$I$56=$Z$36)*(ENTRY!$K$3:$K$56=X45))+SUMPRODUCT((ENTRY!$E$3:$E$56="F")*(ENTRY!$L$3:$L$56=$Z$36)*(ENTRY!$N$3:$N$56=X45))+SUMPRODUCT((ENTRY!$E$3:$E$56="F")*(ENTRY!$O$3:$O$56=$Z$36)*(ENTRY!$Q$3:$Q$56=X45))+SUMPRODUCT((ENTRY!$E$3:$E$56="F")*(ENTRY!$R$3:$R$56=$Z$36)*(ENTRY!$T$3:$T$56=X45))+SUMPRODUCT((ENTRY!$E$3:$E$56="F")*(ENTRY!$U$3:$U$56=$Z$36)*(ENTRY!$W$3:$W$56=X29))</f>
        <v>0</v>
      </c>
      <c r="AA45" s="151">
        <f>SUMPRODUCT((ENTRY!$E$3:$E$56="F")*(ENTRY!$F$3:$F$56=$AA$36)*(ENTRY!$H$3:$H$56=X45))+SUMPRODUCT((ENTRY!$E$3:$E$56="F")*(ENTRY!$I$3:$I$56=$AA$36)*(ENTRY!$K$3:$K$56=X45))+SUMPRODUCT((ENTRY!$E$3:$E$56="F")*(ENTRY!$L$3:$L$56=$AA$36)*(ENTRY!$N$3:$N$56=X45))+SUMPRODUCT((ENTRY!$E$3:$E$56="F")*(ENTRY!$O$3:$O$56=$AA$36)*(ENTRY!$Q$3:$Q$56=X45))+SUMPRODUCT((ENTRY!$E$3:$E$56="F")*(ENTRY!$R$3:$R$56=$AA$36)*(ENTRY!$T$3:$T$56=X45))+SUMPRODUCT((ENTRY!$E$3:$E$56="F")*(ENTRY!$U$3:$U$56=$AA$36)*(ENTRY!$W$3:$W$56=X29))</f>
        <v>0</v>
      </c>
      <c r="AB45" s="151">
        <f>SUMPRODUCT((ENTRY!$E$3:$E$56="F")*(ENTRY!$F$3:$F$56=$AB$36)*(ENTRY!$H$3:$H$56=X45))+SUMPRODUCT((ENTRY!$E$3:$E$56="F")*(ENTRY!$I$3:$I$56=$AB$36)*(ENTRY!$K$3:$K$56=X45))+SUMPRODUCT((ENTRY!$E$3:$E$56="F")*(ENTRY!$L$3:$L$56=$AB$36)*(ENTRY!$N$3:$N$56=X45))+SUMPRODUCT((ENTRY!$E$3:$E$56="F")*(ENTRY!$O$3:$O$56=$AB$36)*(ENTRY!$Q$3:$Q$56=X45))+SUMPRODUCT((ENTRY!$E$3:$E$56="F")*(ENTRY!$R$3:$R$56=$AB$36)*(ENTRY!$T$3:$T$56=X45))+SUMPRODUCT((ENTRY!$E$3:$E$56="F")*(ENTRY!$U$3:$U$56=$AB$36)*(ENTRY!$W$3:$W$56=X29))</f>
        <v>0</v>
      </c>
      <c r="AC45" s="151">
        <f>SUMPRODUCT((ENTRY!$E$3:$E$56="F")*(ENTRY!$F$3:$F$56=$AC$36)*(ENTRY!$H$3:$H$56=X45))+SUMPRODUCT((ENTRY!$E$3:$E$56="F")*(ENTRY!$I$3:$I$56=$AC$36)*(ENTRY!$K$3:$K$56=X45))+SUMPRODUCT((ENTRY!$E$3:$E$56="F")*(ENTRY!$L$3:$L$56=$AC$36)*(ENTRY!$N$3:$N$56=X45))+SUMPRODUCT((ENTRY!$E$3:$E$56="F")*(ENTRY!$O$3:$O$56=$AC$36)*(ENTRY!$Q$3:$Q$56=X45))+SUMPRODUCT((ENTRY!$E$3:$E$56="F")*(ENTRY!$R$3:$R$56=$AC$36)*(ENTRY!$T$3:$T$56=X45))+SUMPRODUCT((ENTRY!$E$3:$E$56="F")*(ENTRY!$U$3:$U$56=$AC$36)*(ENTRY!$W$3:$W$56=X29))</f>
        <v>0</v>
      </c>
    </row>
    <row r="46" spans="1:29" x14ac:dyDescent="0.25">
      <c r="A46"/>
      <c r="B46"/>
      <c r="C46"/>
      <c r="D46"/>
      <c r="E46"/>
      <c r="F46"/>
      <c r="G46"/>
      <c r="H46"/>
      <c r="I46"/>
      <c r="J46"/>
      <c r="K46"/>
      <c r="L46"/>
      <c r="M46"/>
      <c r="N46"/>
      <c r="O46"/>
      <c r="P46"/>
      <c r="Q46"/>
      <c r="R46"/>
      <c r="S46"/>
      <c r="X46" s="144" t="s">
        <v>81</v>
      </c>
      <c r="Y46" s="155">
        <f>SUM(Y37:Y45)</f>
        <v>27</v>
      </c>
      <c r="Z46" s="155">
        <f>SUM(Z37:Z45)</f>
        <v>27</v>
      </c>
      <c r="AA46" s="155">
        <f>SUM(AA37:AA45)</f>
        <v>27</v>
      </c>
      <c r="AB46" s="155">
        <f>SUM(AB37:AB45)</f>
        <v>27</v>
      </c>
      <c r="AC46" s="155">
        <f>SUM(AC37:AC45)</f>
        <v>27</v>
      </c>
    </row>
    <row r="47" spans="1:29" x14ac:dyDescent="0.25">
      <c r="A47"/>
      <c r="B47"/>
      <c r="C47"/>
      <c r="D47"/>
      <c r="E47"/>
      <c r="F47"/>
      <c r="G47"/>
      <c r="H47"/>
      <c r="I47"/>
      <c r="J47"/>
      <c r="K47"/>
      <c r="L47"/>
      <c r="M47"/>
      <c r="N47"/>
      <c r="O47"/>
      <c r="P47"/>
      <c r="Q47"/>
      <c r="R47"/>
      <c r="S47"/>
      <c r="X47" s="156" t="s">
        <v>95</v>
      </c>
      <c r="Y47" s="157">
        <f>Y46-Y45</f>
        <v>27</v>
      </c>
      <c r="Z47" s="157">
        <f>Z46-Z45</f>
        <v>27</v>
      </c>
      <c r="AA47" s="157">
        <f>AA46-AA45</f>
        <v>27</v>
      </c>
      <c r="AB47" s="157">
        <f>AB46-AB45</f>
        <v>27</v>
      </c>
      <c r="AC47" s="157">
        <f>AC46-AC45</f>
        <v>27</v>
      </c>
    </row>
    <row r="48" spans="1:29" x14ac:dyDescent="0.25">
      <c r="A48"/>
      <c r="B48"/>
      <c r="C48"/>
      <c r="D48"/>
      <c r="E48"/>
      <c r="F48"/>
      <c r="G48"/>
      <c r="H48"/>
      <c r="I48"/>
      <c r="J48"/>
      <c r="K48"/>
      <c r="L48"/>
      <c r="M48"/>
      <c r="N48"/>
      <c r="O48"/>
      <c r="P48"/>
      <c r="Q48"/>
      <c r="R48"/>
      <c r="S48"/>
      <c r="X48" s="158" t="s">
        <v>96</v>
      </c>
      <c r="Y48" s="159">
        <f>IFERROR(Y47/Y46*100,"NA")</f>
        <v>100</v>
      </c>
      <c r="Z48" s="159">
        <f>IFERROR(Z47/Z46*100,"NA")</f>
        <v>100</v>
      </c>
      <c r="AA48" s="159">
        <f>IFERROR(AA47/AA46*100,"NA")</f>
        <v>100</v>
      </c>
      <c r="AB48" s="159">
        <f>IFERROR(AB47/AB46*100,"NA")</f>
        <v>100</v>
      </c>
      <c r="AC48" s="159">
        <f>IFERROR(AC47/AC46*100,"NA")</f>
        <v>100</v>
      </c>
    </row>
    <row r="49" spans="1:29" x14ac:dyDescent="0.25">
      <c r="A49"/>
      <c r="B49"/>
      <c r="C49"/>
      <c r="D49"/>
      <c r="E49"/>
      <c r="F49"/>
      <c r="G49"/>
      <c r="H49"/>
      <c r="I49"/>
      <c r="J49"/>
      <c r="K49"/>
      <c r="L49"/>
      <c r="M49"/>
      <c r="N49"/>
      <c r="O49"/>
      <c r="P49"/>
      <c r="Q49"/>
      <c r="R49"/>
      <c r="S49"/>
      <c r="X49" s="160" t="s">
        <v>97</v>
      </c>
      <c r="Y49" s="161">
        <f>IFERROR((Y37*8+Y38*7+Y39*6+Y40*5+Y41*4+Y42*3+Y43*2+Y44*1+Y45*0)/(B20*8)*100,"NA")</f>
        <v>62.962962962962962</v>
      </c>
      <c r="Z49" s="161">
        <f>IFERROR((Z37*8+Z38*7+Z39*6+Z40*5+Z41*4+Z42*3+Z43*2+Z44*1+Z45*0)/(B21*8)*100,"NA")</f>
        <v>78.240740740740748</v>
      </c>
      <c r="AA49" s="161">
        <f>IFERROR((AA37*8+AA38*7+AA39*6+AA40*5+AA41*4+AA42*3+AA43*2+AA44*1+AA45*0)/(B22*8)*100,"NA")</f>
        <v>60.648148148148152</v>
      </c>
      <c r="AB49" s="161">
        <f>IFERROR((AB37*8+AB38*7+AB39*6+AB40*5+AB41*4+AB42*3+AB43*2+AB44*1+AB45*0)/(B23*8)*100,"NA")</f>
        <v>74.537037037037038</v>
      </c>
      <c r="AC49" s="161">
        <f>IFERROR((AC37*8+AC38*7+AC39*6+AC40*5+AC41*4+AC42*3+AC43*2+AC44*1+AC45*0)/(B24*8)*100,"NA")</f>
        <v>65.277777777777786</v>
      </c>
    </row>
    <row r="61" spans="1:29" ht="14.25" customHeight="1" x14ac:dyDescent="0.25"/>
  </sheetData>
  <mergeCells count="35">
    <mergeCell ref="A1:AC2"/>
    <mergeCell ref="A3:W4"/>
    <mergeCell ref="X3:AC3"/>
    <mergeCell ref="A5:B5"/>
    <mergeCell ref="C5:G5"/>
    <mergeCell ref="I5:M5"/>
    <mergeCell ref="O5:S5"/>
    <mergeCell ref="C6:C7"/>
    <mergeCell ref="D6:D7"/>
    <mergeCell ref="E6:E7"/>
    <mergeCell ref="F6:F7"/>
    <mergeCell ref="G6:G7"/>
    <mergeCell ref="I6:I7"/>
    <mergeCell ref="J6:J7"/>
    <mergeCell ref="K6:K7"/>
    <mergeCell ref="L6:L7"/>
    <mergeCell ref="M6:M7"/>
    <mergeCell ref="O6:O7"/>
    <mergeCell ref="P6:P7"/>
    <mergeCell ref="Q6:Q7"/>
    <mergeCell ref="R6:R7"/>
    <mergeCell ref="S6:S7"/>
    <mergeCell ref="X19:AC19"/>
    <mergeCell ref="A26:B26"/>
    <mergeCell ref="X35:AC35"/>
    <mergeCell ref="A12:B12"/>
    <mergeCell ref="Q14:R15"/>
    <mergeCell ref="J15:N15"/>
    <mergeCell ref="A19:B19"/>
    <mergeCell ref="J19:N19"/>
    <mergeCell ref="C11:D12"/>
    <mergeCell ref="E11:F12"/>
    <mergeCell ref="G11:H12"/>
    <mergeCell ref="J11:N11"/>
    <mergeCell ref="Q11:Q12"/>
  </mergeCells>
  <pageMargins left="0.43333333333333302" right="0.179861111111111" top="0.62986111111111098" bottom="0.79027777777777797" header="0.51180555555555496" footer="0.51180555555555496"/>
  <pageSetup paperSize="9" scale="55" firstPageNumber="0"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M15"/>
  <sheetViews>
    <sheetView zoomScaleNormal="100" workbookViewId="0">
      <selection activeCell="B1" sqref="B1:AM1"/>
    </sheetView>
  </sheetViews>
  <sheetFormatPr defaultRowHeight="15" x14ac:dyDescent="0.25"/>
  <cols>
    <col min="1" max="1" width="2.7109375"/>
    <col min="2" max="2" width="5.42578125"/>
    <col min="3" max="3" width="6.42578125"/>
    <col min="4" max="4" width="5.7109375"/>
    <col min="5" max="5" width="6"/>
    <col min="6" max="6" width="4.85546875"/>
    <col min="7" max="8" width="3.85546875"/>
    <col min="9" max="9" width="3.42578125"/>
    <col min="10" max="10" width="3.140625"/>
    <col min="11" max="12" width="2.7109375"/>
    <col min="13" max="13" width="2.140625"/>
    <col min="14" max="14" width="2.28515625"/>
    <col min="15" max="15" width="3.7109375"/>
    <col min="16" max="16" width="3.140625"/>
    <col min="17" max="17" width="3.5703125"/>
    <col min="18" max="18" width="4.28515625"/>
    <col min="19" max="19" width="5.7109375"/>
    <col min="20" max="20" width="5.5703125"/>
    <col min="21" max="21" width="6.42578125"/>
    <col min="22" max="22" width="5"/>
    <col min="23" max="36" width="4.28515625"/>
    <col min="37" max="39" width="5.7109375"/>
    <col min="40" max="1025" width="8.5703125"/>
  </cols>
  <sheetData>
    <row r="1" spans="2:39" ht="18.75" x14ac:dyDescent="0.3">
      <c r="B1" s="285" t="s">
        <v>103</v>
      </c>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5"/>
      <c r="AC1" s="285"/>
      <c r="AD1" s="285"/>
      <c r="AE1" s="285"/>
      <c r="AF1" s="285"/>
      <c r="AG1" s="285"/>
      <c r="AH1" s="285"/>
      <c r="AI1" s="285"/>
      <c r="AJ1" s="285"/>
      <c r="AK1" s="285"/>
      <c r="AL1" s="285"/>
      <c r="AM1" s="285"/>
    </row>
    <row r="2" spans="2:39" ht="18.75" x14ac:dyDescent="0.3">
      <c r="B2" s="285" t="s">
        <v>104</v>
      </c>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row>
    <row r="4" spans="2:39" ht="13.5" customHeight="1" x14ac:dyDescent="0.3">
      <c r="B4" s="162"/>
    </row>
    <row r="5" spans="2:39" ht="38.25" customHeight="1" x14ac:dyDescent="0.25">
      <c r="B5" s="286" t="s">
        <v>105</v>
      </c>
      <c r="C5" s="284" t="s">
        <v>106</v>
      </c>
      <c r="D5" s="284" t="s">
        <v>33</v>
      </c>
      <c r="E5" s="284" t="s">
        <v>107</v>
      </c>
      <c r="F5" s="284" t="s">
        <v>108</v>
      </c>
      <c r="G5" s="284" t="s">
        <v>109</v>
      </c>
      <c r="H5" s="284"/>
      <c r="I5" s="284"/>
      <c r="J5" s="284" t="s">
        <v>110</v>
      </c>
      <c r="K5" s="284"/>
      <c r="L5" s="284"/>
      <c r="M5" s="284" t="s">
        <v>111</v>
      </c>
      <c r="N5" s="284"/>
      <c r="O5" s="284"/>
      <c r="P5" s="284" t="s">
        <v>112</v>
      </c>
      <c r="Q5" s="284"/>
      <c r="R5" s="284"/>
      <c r="S5" s="284" t="s">
        <v>113</v>
      </c>
      <c r="T5" s="284"/>
      <c r="U5" s="284"/>
      <c r="V5" s="287" t="s">
        <v>114</v>
      </c>
      <c r="W5" s="287"/>
      <c r="X5" s="287"/>
      <c r="Y5" s="287"/>
      <c r="Z5" s="287"/>
      <c r="AA5" s="287"/>
      <c r="AB5" s="287"/>
      <c r="AC5" s="287"/>
      <c r="AD5" s="287"/>
      <c r="AE5" s="287"/>
      <c r="AF5" s="287"/>
      <c r="AG5" s="287"/>
      <c r="AH5" s="287"/>
      <c r="AI5" s="287"/>
      <c r="AJ5" s="287"/>
      <c r="AK5" s="284" t="s">
        <v>115</v>
      </c>
      <c r="AL5" s="284"/>
      <c r="AM5" s="284"/>
    </row>
    <row r="6" spans="2:39" ht="15.75" customHeight="1" x14ac:dyDescent="0.25">
      <c r="B6" s="286"/>
      <c r="C6" s="284"/>
      <c r="D6" s="284"/>
      <c r="E6" s="284"/>
      <c r="F6" s="284"/>
      <c r="G6" s="284"/>
      <c r="H6" s="284"/>
      <c r="I6" s="284"/>
      <c r="J6" s="284"/>
      <c r="K6" s="284"/>
      <c r="L6" s="284"/>
      <c r="M6" s="284"/>
      <c r="N6" s="284"/>
      <c r="O6" s="284"/>
      <c r="P6" s="284"/>
      <c r="Q6" s="284"/>
      <c r="R6" s="284"/>
      <c r="S6" s="284"/>
      <c r="T6" s="284"/>
      <c r="U6" s="284"/>
      <c r="V6" s="284" t="s">
        <v>116</v>
      </c>
      <c r="W6" s="284"/>
      <c r="X6" s="284"/>
      <c r="Y6" s="284" t="s">
        <v>117</v>
      </c>
      <c r="Z6" s="284"/>
      <c r="AA6" s="284"/>
      <c r="AB6" s="284" t="s">
        <v>118</v>
      </c>
      <c r="AC6" s="284"/>
      <c r="AD6" s="284"/>
      <c r="AE6" s="284" t="s">
        <v>119</v>
      </c>
      <c r="AF6" s="284"/>
      <c r="AG6" s="284"/>
      <c r="AH6" s="284" t="s">
        <v>120</v>
      </c>
      <c r="AI6" s="284"/>
      <c r="AJ6" s="284"/>
      <c r="AK6" s="284"/>
      <c r="AL6" s="284"/>
      <c r="AM6" s="284"/>
    </row>
    <row r="7" spans="2:39" x14ac:dyDescent="0.25">
      <c r="B7" s="286"/>
      <c r="C7" s="284"/>
      <c r="D7" s="284"/>
      <c r="E7" s="284"/>
      <c r="F7" s="284"/>
      <c r="G7" s="164" t="s">
        <v>93</v>
      </c>
      <c r="H7" s="164" t="s">
        <v>59</v>
      </c>
      <c r="I7" s="164" t="s">
        <v>92</v>
      </c>
      <c r="J7" s="164" t="s">
        <v>93</v>
      </c>
      <c r="K7" s="164" t="s">
        <v>59</v>
      </c>
      <c r="L7" s="164" t="s">
        <v>92</v>
      </c>
      <c r="M7" s="164" t="s">
        <v>93</v>
      </c>
      <c r="N7" s="164" t="s">
        <v>59</v>
      </c>
      <c r="O7" s="164" t="s">
        <v>92</v>
      </c>
      <c r="P7" s="164" t="s">
        <v>93</v>
      </c>
      <c r="Q7" s="164" t="s">
        <v>59</v>
      </c>
      <c r="R7" s="164" t="s">
        <v>92</v>
      </c>
      <c r="S7" s="164" t="s">
        <v>93</v>
      </c>
      <c r="T7" s="164" t="s">
        <v>59</v>
      </c>
      <c r="U7" s="164" t="s">
        <v>92</v>
      </c>
      <c r="V7" s="164" t="s">
        <v>93</v>
      </c>
      <c r="W7" s="164" t="s">
        <v>59</v>
      </c>
      <c r="X7" s="164" t="s">
        <v>92</v>
      </c>
      <c r="Y7" s="164" t="s">
        <v>93</v>
      </c>
      <c r="Z7" s="164" t="s">
        <v>59</v>
      </c>
      <c r="AA7" s="164" t="s">
        <v>92</v>
      </c>
      <c r="AB7" s="164" t="s">
        <v>93</v>
      </c>
      <c r="AC7" s="164" t="s">
        <v>59</v>
      </c>
      <c r="AD7" s="164" t="s">
        <v>92</v>
      </c>
      <c r="AE7" s="164" t="s">
        <v>93</v>
      </c>
      <c r="AF7" s="164" t="s">
        <v>59</v>
      </c>
      <c r="AG7" s="164" t="s">
        <v>92</v>
      </c>
      <c r="AH7" s="164" t="s">
        <v>93</v>
      </c>
      <c r="AI7" s="164" t="s">
        <v>59</v>
      </c>
      <c r="AJ7" s="164" t="s">
        <v>92</v>
      </c>
      <c r="AK7" s="164" t="s">
        <v>93</v>
      </c>
      <c r="AL7" s="164" t="s">
        <v>59</v>
      </c>
      <c r="AM7" s="164" t="s">
        <v>92</v>
      </c>
    </row>
    <row r="8" spans="2:39" ht="264" customHeight="1" x14ac:dyDescent="0.25">
      <c r="B8" s="165">
        <v>1</v>
      </c>
      <c r="C8" s="166" t="str">
        <f>'VIDYALAYA INFO'!G5</f>
        <v>DEFENCE</v>
      </c>
      <c r="D8" s="166" t="str">
        <f>'VIDYALAYA INFO'!G6</f>
        <v>HIMACHAL PRADESH</v>
      </c>
      <c r="E8" s="166" t="str">
        <f>'VIDYALAYA INFO'!G4</f>
        <v>KENDRIYA VIDYALAYA PALAMPUR</v>
      </c>
      <c r="F8" s="166" t="str">
        <f>'VIDYALAYA INFO'!G7</f>
        <v>LALIT KUMAR</v>
      </c>
      <c r="G8" s="164">
        <f>MAIN!S12</f>
        <v>27</v>
      </c>
      <c r="H8" s="164">
        <f>MAIN!S11</f>
        <v>27</v>
      </c>
      <c r="I8" s="164">
        <f>G8+H8</f>
        <v>54</v>
      </c>
      <c r="J8" s="164">
        <f>MAIN!K21</f>
        <v>27</v>
      </c>
      <c r="K8" s="164">
        <f>MAIN!K17</f>
        <v>27</v>
      </c>
      <c r="L8" s="164">
        <f>J8+K8</f>
        <v>54</v>
      </c>
      <c r="M8" s="164">
        <f>MAIN!M21</f>
        <v>0</v>
      </c>
      <c r="N8" s="164">
        <f>MAIN!M17</f>
        <v>0</v>
      </c>
      <c r="O8" s="164">
        <f>M8+N8</f>
        <v>0</v>
      </c>
      <c r="P8" s="164">
        <f>MAIN!L21</f>
        <v>0</v>
      </c>
      <c r="Q8" s="164">
        <f>MAIN!L17</f>
        <v>0</v>
      </c>
      <c r="R8" s="164">
        <f>SUM(P8:Q8)</f>
        <v>0</v>
      </c>
      <c r="S8" s="167">
        <f>MAIN!N21</f>
        <v>100</v>
      </c>
      <c r="T8" s="167">
        <f>MAIN!N17</f>
        <v>100</v>
      </c>
      <c r="U8" s="167">
        <f>MAIN!N13</f>
        <v>100</v>
      </c>
      <c r="V8" s="164">
        <f>MAIN!I8</f>
        <v>0</v>
      </c>
      <c r="W8" s="164">
        <f>MAIN!O8</f>
        <v>0</v>
      </c>
      <c r="X8" s="164">
        <f>SUM(V8:W8)</f>
        <v>0</v>
      </c>
      <c r="Y8" s="164">
        <f>MAIN!J8</f>
        <v>2</v>
      </c>
      <c r="Z8" s="164">
        <f>MAIN!P8</f>
        <v>5</v>
      </c>
      <c r="AA8" s="164">
        <f>SUM(Y8:Z8)</f>
        <v>7</v>
      </c>
      <c r="AB8" s="164">
        <f>MAIN!K8</f>
        <v>11</v>
      </c>
      <c r="AC8" s="164">
        <f>MAIN!Q8</f>
        <v>5</v>
      </c>
      <c r="AD8" s="164">
        <f>SUM(AB8:AC8)</f>
        <v>16</v>
      </c>
      <c r="AE8" s="164">
        <f>MAIN!L8</f>
        <v>10</v>
      </c>
      <c r="AF8" s="164">
        <f>MAIN!R8</f>
        <v>12</v>
      </c>
      <c r="AG8" s="164">
        <f>SUM(AE8:AF8)</f>
        <v>22</v>
      </c>
      <c r="AH8" s="164">
        <f>MAIN!M8</f>
        <v>4</v>
      </c>
      <c r="AI8" s="164">
        <f>MAIN!S8</f>
        <v>5</v>
      </c>
      <c r="AJ8" s="164">
        <f>SUM(AH8:AI8)</f>
        <v>9</v>
      </c>
      <c r="AK8" s="167">
        <f>MAIN!T15</f>
        <v>65.092592592592595</v>
      </c>
      <c r="AL8" s="167">
        <f>MAIN!U15</f>
        <v>68.333333333333329</v>
      </c>
      <c r="AM8" s="167">
        <f>MAIN!S15</f>
        <v>66.712962962962962</v>
      </c>
    </row>
    <row r="9" spans="2:39" x14ac:dyDescent="0.25">
      <c r="B9" s="168"/>
    </row>
    <row r="10" spans="2:39" ht="18.75" x14ac:dyDescent="0.3">
      <c r="B10" s="169"/>
    </row>
    <row r="11" spans="2:39" ht="18.75" x14ac:dyDescent="0.3">
      <c r="B11" s="169"/>
    </row>
    <row r="12" spans="2:39" ht="18.75" x14ac:dyDescent="0.3">
      <c r="B12" s="170"/>
    </row>
    <row r="13" spans="2:39" ht="18.75" x14ac:dyDescent="0.3">
      <c r="B13" s="171" t="str">
        <f>F8</f>
        <v>LALIT KUMAR</v>
      </c>
      <c r="C13" s="171"/>
      <c r="D13" s="171"/>
      <c r="E13" s="171"/>
      <c r="F13" s="171"/>
    </row>
    <row r="14" spans="2:39" ht="18.75" x14ac:dyDescent="0.3">
      <c r="B14" s="170"/>
    </row>
    <row r="15" spans="2:39" ht="18.75" x14ac:dyDescent="0.3">
      <c r="B15" s="171" t="s">
        <v>121</v>
      </c>
      <c r="C15" s="171"/>
      <c r="D15" s="171"/>
      <c r="E15" s="171"/>
    </row>
  </sheetData>
  <mergeCells count="19">
    <mergeCell ref="AK5:AM6"/>
    <mergeCell ref="V6:X6"/>
    <mergeCell ref="Y6:AA6"/>
    <mergeCell ref="AB6:AD6"/>
    <mergeCell ref="AE6:AG6"/>
    <mergeCell ref="AH6:AJ6"/>
    <mergeCell ref="B1:AM1"/>
    <mergeCell ref="B2:AM2"/>
    <mergeCell ref="B5:B7"/>
    <mergeCell ref="C5:C7"/>
    <mergeCell ref="D5:D7"/>
    <mergeCell ref="E5:E7"/>
    <mergeCell ref="F5:F7"/>
    <mergeCell ref="G5:I6"/>
    <mergeCell ref="J5:L6"/>
    <mergeCell ref="M5:O6"/>
    <mergeCell ref="P5:R6"/>
    <mergeCell ref="S5:U6"/>
    <mergeCell ref="V5:AJ5"/>
  </mergeCells>
  <printOptions horizontalCentered="1" verticalCentered="1"/>
  <pageMargins left="0.57013888888888897" right="0.54027777777777797" top="0.74791666666666701" bottom="0.74791666666666701" header="0.51180555555555496" footer="0.51180555555555496"/>
  <pageSetup paperSize="0" scale="0" firstPageNumber="0" orientation="portrait" usePrinterDefaults="0"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58ED5"/>
    <pageSetUpPr fitToPage="1"/>
  </sheetPr>
  <dimension ref="A1:M13"/>
  <sheetViews>
    <sheetView topLeftCell="A4" zoomScaleNormal="100" workbookViewId="0">
      <selection sqref="A1:M1"/>
    </sheetView>
  </sheetViews>
  <sheetFormatPr defaultRowHeight="15" x14ac:dyDescent="0.25"/>
  <cols>
    <col min="1" max="2" width="8.5703125"/>
    <col min="3" max="3" width="25.42578125"/>
    <col min="4" max="7" width="8.5703125"/>
    <col min="8" max="8" width="13.140625"/>
    <col min="9" max="9" width="8.5703125"/>
    <col min="10" max="10" width="13.42578125"/>
    <col min="11" max="11" width="11.5703125"/>
    <col min="12" max="1025" width="8.5703125"/>
  </cols>
  <sheetData>
    <row r="1" spans="1:13" ht="18.75" x14ac:dyDescent="0.3">
      <c r="A1" s="285" t="s">
        <v>122</v>
      </c>
      <c r="B1" s="285"/>
      <c r="C1" s="285"/>
      <c r="D1" s="285"/>
      <c r="E1" s="285"/>
      <c r="F1" s="285"/>
      <c r="G1" s="285"/>
      <c r="H1" s="285"/>
      <c r="I1" s="285"/>
      <c r="J1" s="285"/>
      <c r="K1" s="285"/>
      <c r="L1" s="285"/>
      <c r="M1" s="285"/>
    </row>
    <row r="2" spans="1:13" ht="18.75" x14ac:dyDescent="0.3">
      <c r="A2" s="285" t="s">
        <v>123</v>
      </c>
      <c r="B2" s="285"/>
      <c r="C2" s="285"/>
      <c r="D2" s="285"/>
      <c r="E2" s="285"/>
      <c r="F2" s="285"/>
      <c r="G2" s="285"/>
      <c r="H2" s="285"/>
      <c r="I2" s="285"/>
      <c r="J2" s="285"/>
      <c r="K2" s="285"/>
      <c r="L2" s="285"/>
      <c r="M2" s="285"/>
    </row>
    <row r="3" spans="1:13" ht="15" customHeight="1" x14ac:dyDescent="0.25"/>
    <row r="4" spans="1:13" ht="28.5" customHeight="1" x14ac:dyDescent="0.25">
      <c r="B4" s="287" t="s">
        <v>124</v>
      </c>
      <c r="C4" s="287" t="s">
        <v>125</v>
      </c>
      <c r="D4" s="287" t="s">
        <v>126</v>
      </c>
      <c r="E4" s="287"/>
      <c r="F4" s="287"/>
      <c r="G4" s="287" t="s">
        <v>87</v>
      </c>
      <c r="H4" s="287"/>
      <c r="I4" s="287"/>
      <c r="J4" s="287"/>
      <c r="K4" s="287"/>
    </row>
    <row r="5" spans="1:13" x14ac:dyDescent="0.25">
      <c r="B5" s="287"/>
      <c r="C5" s="287"/>
      <c r="D5" s="287"/>
      <c r="E5" s="287"/>
      <c r="F5" s="287"/>
      <c r="G5" s="287"/>
      <c r="H5" s="287"/>
      <c r="I5" s="287"/>
      <c r="J5" s="287"/>
      <c r="K5" s="287"/>
    </row>
    <row r="6" spans="1:13" x14ac:dyDescent="0.25">
      <c r="B6" s="287"/>
      <c r="C6" s="287"/>
      <c r="D6" s="172" t="s">
        <v>127</v>
      </c>
      <c r="E6" s="172" t="s">
        <v>128</v>
      </c>
      <c r="F6" s="172" t="s">
        <v>129</v>
      </c>
      <c r="G6" s="172" t="s">
        <v>127</v>
      </c>
      <c r="H6" s="172" t="s">
        <v>130</v>
      </c>
      <c r="I6" s="172" t="s">
        <v>128</v>
      </c>
      <c r="J6" s="172" t="s">
        <v>130</v>
      </c>
      <c r="K6" s="172" t="s">
        <v>129</v>
      </c>
    </row>
    <row r="7" spans="1:13" ht="231" customHeight="1" x14ac:dyDescent="0.25">
      <c r="B7" s="165">
        <v>1</v>
      </c>
      <c r="C7" s="166" t="str">
        <f>'VIDYALAYA INFO'!G4</f>
        <v>KENDRIYA VIDYALAYA PALAMPUR</v>
      </c>
      <c r="D7" s="173">
        <f>MAIN!J21</f>
        <v>27</v>
      </c>
      <c r="E7" s="173">
        <f>MAIN!J17</f>
        <v>27</v>
      </c>
      <c r="F7" s="173">
        <f>MAIN!J13</f>
        <v>54</v>
      </c>
      <c r="G7" s="173">
        <f>MAIN!K21</f>
        <v>27</v>
      </c>
      <c r="H7" s="174">
        <f>MAIN!N21</f>
        <v>100</v>
      </c>
      <c r="I7" s="173">
        <f>MAIN!K17</f>
        <v>27</v>
      </c>
      <c r="J7" s="174">
        <f>MAIN!N17</f>
        <v>100</v>
      </c>
      <c r="K7" s="174">
        <f>MAIN!N13</f>
        <v>100</v>
      </c>
    </row>
    <row r="11" spans="1:13" ht="18.75" x14ac:dyDescent="0.3">
      <c r="B11" s="171" t="str">
        <f>'VIDYALAYA INFO'!G7</f>
        <v>LALIT KUMAR</v>
      </c>
    </row>
    <row r="13" spans="1:13" ht="18.75" x14ac:dyDescent="0.3">
      <c r="B13" s="171" t="s">
        <v>131</v>
      </c>
      <c r="C13" s="175"/>
      <c r="D13" s="175"/>
      <c r="E13" s="175"/>
    </row>
  </sheetData>
  <mergeCells count="6">
    <mergeCell ref="A1:M1"/>
    <mergeCell ref="A2:M2"/>
    <mergeCell ref="B4:B6"/>
    <mergeCell ref="C4:C6"/>
    <mergeCell ref="D4:F5"/>
    <mergeCell ref="G4:K5"/>
  </mergeCells>
  <printOptions horizontalCentered="1" verticalCentered="1"/>
  <pageMargins left="0.70833333333333304" right="0.70833333333333304" top="0.74791666666666701" bottom="0.74791666666666701" header="0.51180555555555496" footer="0.51180555555555496"/>
  <pageSetup paperSize="0" scale="0" firstPageNumber="0" orientation="portrait" usePrinterDefaults="0"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53735"/>
    <pageSetUpPr fitToPage="1"/>
  </sheetPr>
  <dimension ref="A1:AMK23"/>
  <sheetViews>
    <sheetView topLeftCell="A4" zoomScaleNormal="100" workbookViewId="0">
      <selection activeCell="E7" sqref="E7"/>
    </sheetView>
  </sheetViews>
  <sheetFormatPr defaultRowHeight="15" x14ac:dyDescent="0.25"/>
  <cols>
    <col min="1" max="1" width="9.140625" style="18"/>
    <col min="2" max="2" width="21.5703125" style="18" customWidth="1"/>
    <col min="3" max="3" width="18.85546875" style="18" customWidth="1"/>
    <col min="4" max="4" width="0" style="18" hidden="1"/>
    <col min="5" max="5" width="32.42578125" style="18" customWidth="1"/>
    <col min="6" max="7" width="28" style="18"/>
    <col min="8" max="1025" width="9.140625" style="18"/>
  </cols>
  <sheetData>
    <row r="1" spans="1:13" ht="18.75" x14ac:dyDescent="0.3">
      <c r="A1" s="289" t="s">
        <v>132</v>
      </c>
      <c r="B1" s="289"/>
      <c r="C1" s="289"/>
      <c r="D1" s="289"/>
      <c r="E1" s="289"/>
      <c r="F1" s="289"/>
      <c r="G1" s="289"/>
      <c r="H1" s="176"/>
      <c r="I1" s="176"/>
      <c r="J1" s="176"/>
      <c r="K1" s="176"/>
      <c r="L1" s="176"/>
      <c r="M1" s="176"/>
    </row>
    <row r="2" spans="1:13" ht="18.75" x14ac:dyDescent="0.3">
      <c r="A2"/>
      <c r="B2"/>
      <c r="C2"/>
      <c r="D2"/>
      <c r="E2"/>
      <c r="F2"/>
      <c r="G2"/>
      <c r="H2" s="289"/>
      <c r="I2" s="289"/>
      <c r="J2" s="289"/>
      <c r="K2" s="289"/>
      <c r="L2" s="289"/>
      <c r="M2" s="289"/>
    </row>
    <row r="3" spans="1:13" ht="18.75" x14ac:dyDescent="0.3">
      <c r="A3" s="289" t="s">
        <v>133</v>
      </c>
      <c r="B3" s="289"/>
      <c r="C3" s="289"/>
      <c r="D3" s="289"/>
      <c r="E3" s="289"/>
      <c r="F3" s="289"/>
      <c r="G3" s="289"/>
      <c r="H3" s="289"/>
      <c r="I3" s="289"/>
      <c r="J3" s="289"/>
      <c r="K3" s="289"/>
      <c r="L3" s="289"/>
      <c r="M3" s="289"/>
    </row>
    <row r="4" spans="1:13" ht="18.75" x14ac:dyDescent="0.3">
      <c r="A4" s="289" t="s">
        <v>134</v>
      </c>
      <c r="B4" s="289"/>
      <c r="C4" s="289"/>
      <c r="D4" s="289"/>
      <c r="E4" s="289"/>
      <c r="F4" s="289"/>
      <c r="G4" s="289"/>
      <c r="H4" s="289"/>
      <c r="I4" s="289"/>
      <c r="J4" s="289"/>
      <c r="K4" s="289"/>
      <c r="L4" s="289"/>
      <c r="M4" s="289"/>
    </row>
    <row r="5" spans="1:13" ht="18.75" x14ac:dyDescent="0.3">
      <c r="A5" s="177"/>
      <c r="B5"/>
      <c r="C5"/>
      <c r="D5"/>
      <c r="E5"/>
      <c r="F5"/>
      <c r="G5"/>
    </row>
    <row r="6" spans="1:13" ht="18.75" x14ac:dyDescent="0.25">
      <c r="A6"/>
      <c r="B6" s="178" t="s">
        <v>135</v>
      </c>
      <c r="C6" s="179" t="s">
        <v>107</v>
      </c>
      <c r="D6" s="179"/>
      <c r="E6" s="179" t="s">
        <v>136</v>
      </c>
      <c r="F6" s="179" t="s">
        <v>137</v>
      </c>
      <c r="G6" s="180" t="s">
        <v>138</v>
      </c>
    </row>
    <row r="7" spans="1:13" ht="27.75" customHeight="1" x14ac:dyDescent="0.25">
      <c r="A7"/>
      <c r="B7" s="181">
        <v>1</v>
      </c>
      <c r="C7" s="288" t="s">
        <v>164</v>
      </c>
      <c r="D7" s="182">
        <f>(COUNTIF($F$7:F7,F7)-1)*0.0001+F7</f>
        <v>478</v>
      </c>
      <c r="E7" s="183" t="str">
        <f>IFERROR(INDEX(DATA!$E$3:$E$56,MATCH(D7,DATA!$F$3:$F$56,0)),"NA")</f>
        <v>DIVYANSHI UPADHYAI</v>
      </c>
      <c r="F7" s="184">
        <f>IFERROR(LARGE(IF(DATA!$D$3:$D$56="S",DATA!$G$3:$G$56,""),B7),"NA")</f>
        <v>478</v>
      </c>
      <c r="G7" s="185">
        <f>IFERROR(LARGE(IF(DATA!$D$3:$D$56="S",DATA!$H$3:$H$56,""),B7)/100,"NA")</f>
        <v>0.95599999999999996</v>
      </c>
    </row>
    <row r="8" spans="1:13" ht="27.75" customHeight="1" x14ac:dyDescent="0.25">
      <c r="A8"/>
      <c r="B8" s="181">
        <v>2</v>
      </c>
      <c r="C8" s="288"/>
      <c r="D8" s="182">
        <f>(COUNTIF($F$7:F8,F8)-1)*0.0001+F8</f>
        <v>474</v>
      </c>
      <c r="E8" s="183" t="str">
        <f>IFERROR(INDEX(DATA!$E$3:$E$56,MATCH(D8,DATA!$F$3:$F$56,0)),"NA")</f>
        <v>BHAWNA KUMARI</v>
      </c>
      <c r="F8" s="184">
        <f>IFERROR(LARGE(IF(DATA!$D$3:$D$56="S",DATA!$G$3:$G$56,""),B8),"NA")</f>
        <v>474</v>
      </c>
      <c r="G8" s="185">
        <f>IFERROR(LARGE(IF(DATA!$D$3:$D$56="S",DATA!$H$3:$H$56,""),B8)/100,"NA")</f>
        <v>0.94799999999999995</v>
      </c>
    </row>
    <row r="9" spans="1:13" ht="27.75" customHeight="1" x14ac:dyDescent="0.3">
      <c r="A9" s="186"/>
      <c r="B9" s="181">
        <v>3</v>
      </c>
      <c r="C9" s="288"/>
      <c r="D9" s="182">
        <f>(COUNTIF($F$7:F9,F9)-1)*0.0001+F9</f>
        <v>472</v>
      </c>
      <c r="E9" s="183" t="str">
        <f>IFERROR(INDEX(DATA!$E$3:$E$56,MATCH(D9,DATA!$F$3:$F$56,0)),"NA")</f>
        <v xml:space="preserve">ABHINANDAN </v>
      </c>
      <c r="F9" s="184">
        <f>IFERROR(LARGE(IF(DATA!$D$3:$D$56="S",DATA!$G$3:$G$56,""),B9),"NA")</f>
        <v>472</v>
      </c>
      <c r="G9" s="185">
        <f>IFERROR(LARGE(IF(DATA!$D$3:$D$56="S",DATA!$H$3:$H$56,""),B9)/100,"NA")</f>
        <v>0.94400000000000006</v>
      </c>
    </row>
    <row r="10" spans="1:13" ht="27.75" customHeight="1" x14ac:dyDescent="0.3">
      <c r="A10" s="186"/>
      <c r="B10" s="181">
        <v>4</v>
      </c>
      <c r="C10" s="288"/>
      <c r="D10" s="182">
        <f>(COUNTIF($F$7:F10,F10)-1)*0.0001+F10</f>
        <v>468</v>
      </c>
      <c r="E10" s="183" t="str">
        <f>IFERROR(INDEX(DATA!$E$3:$E$56,MATCH(D10,DATA!$F$3:$F$56,0)),"NA")</f>
        <v>SATYAM SINGH</v>
      </c>
      <c r="F10" s="184">
        <f>IFERROR(LARGE(IF(DATA!$D$3:$D$56="S",DATA!$G$3:$G$56,""),B10),"NA")</f>
        <v>468</v>
      </c>
      <c r="G10" s="185">
        <f>IFERROR(LARGE(IF(DATA!$D$3:$D$56="S",DATA!$H$3:$H$56,""),B10)/100,"NA")</f>
        <v>0.93599999999999994</v>
      </c>
    </row>
    <row r="11" spans="1:13" ht="27.75" customHeight="1" x14ac:dyDescent="0.3">
      <c r="A11" s="186"/>
      <c r="B11" s="181">
        <v>5</v>
      </c>
      <c r="C11" s="288"/>
      <c r="D11" s="182">
        <f>(COUNTIF($F$7:F11,F11)-1)*0.0001+F11</f>
        <v>462</v>
      </c>
      <c r="E11" s="183" t="str">
        <f>IFERROR(INDEX(DATA!$E$3:$E$56,MATCH(D11,DATA!$F$3:$F$56,0)),"NA")</f>
        <v>PANKAJ PAUL</v>
      </c>
      <c r="F11" s="184">
        <f>IFERROR(LARGE(IF(DATA!$D$3:$D$56="S",DATA!$G$3:$G$56,""),B11),"NA")</f>
        <v>462</v>
      </c>
      <c r="G11" s="185">
        <f>IFERROR(LARGE(IF(DATA!$D$3:$D$56="S",DATA!$H$3:$H$56,""),B11)/100,"NA")</f>
        <v>0.92400000000000004</v>
      </c>
    </row>
    <row r="12" spans="1:13" ht="27.75" customHeight="1" x14ac:dyDescent="0.3">
      <c r="A12" s="187"/>
      <c r="B12" s="181">
        <v>6</v>
      </c>
      <c r="C12" s="288"/>
      <c r="D12" s="182">
        <f>(COUNTIF($F$7:F12,F12)-1)*0.0001+F12</f>
        <v>460</v>
      </c>
      <c r="E12" s="183" t="str">
        <f>IFERROR(INDEX(DATA!$E$3:$E$56,MATCH(D12,DATA!$F$3:$F$56,0)),"NA")</f>
        <v>KAMAKSHI SHARMA</v>
      </c>
      <c r="F12" s="184">
        <f>IFERROR(LARGE(IF(DATA!$D$3:$D$56="S",DATA!$G$3:$G$56,""),B12),"NA")</f>
        <v>460</v>
      </c>
      <c r="G12" s="185">
        <f>IFERROR(LARGE(IF(DATA!$D$3:$D$56="S",DATA!$H$3:$H$56,""),B12)/100,"NA")</f>
        <v>0.92</v>
      </c>
    </row>
    <row r="13" spans="1:13" ht="27.75" customHeight="1" x14ac:dyDescent="0.3">
      <c r="A13" s="187"/>
      <c r="B13" s="181">
        <v>7</v>
      </c>
      <c r="C13" s="288"/>
      <c r="D13" s="182">
        <f>(COUNTIF($F$7:F13,F13)-1)*0.0001+F13</f>
        <v>460.00009999999997</v>
      </c>
      <c r="E13" s="183" t="str">
        <f>IFERROR(INDEX(DATA!$E$3:$E$56,MATCH(D13,DATA!$F$3:$F$56,0)),"NA")</f>
        <v>KUMARI SWEJAL</v>
      </c>
      <c r="F13" s="184">
        <f>IFERROR(LARGE(IF(DATA!$D$3:$D$56="S",DATA!$G$3:$G$56,""),B13),"NA")</f>
        <v>460</v>
      </c>
      <c r="G13" s="185">
        <f>IFERROR(LARGE(IF(DATA!$D$3:$D$56="S",DATA!$H$3:$H$56,""),B13)/100,"NA")</f>
        <v>0.92</v>
      </c>
    </row>
    <row r="14" spans="1:13" ht="27.75" customHeight="1" x14ac:dyDescent="0.3">
      <c r="A14" s="186"/>
      <c r="B14" s="181">
        <v>8</v>
      </c>
      <c r="C14" s="288"/>
      <c r="D14" s="182">
        <f>(COUNTIF($F$7:F14,F14)-1)*0.0001+F14</f>
        <v>454</v>
      </c>
      <c r="E14" s="183" t="str">
        <f>IFERROR(INDEX(DATA!$E$3:$E$56,MATCH(D14,DATA!$F$3:$F$56,0)),"NA")</f>
        <v>FAZAL S</v>
      </c>
      <c r="F14" s="184">
        <f>IFERROR(LARGE(IF(DATA!$D$3:$D$56="S",DATA!$G$3:$G$56,""),B14),"NA")</f>
        <v>454</v>
      </c>
      <c r="G14" s="185">
        <f>IFERROR(LARGE(IF(DATA!$D$3:$D$56="S",DATA!$H$3:$H$56,""),B14)/100,"NA")</f>
        <v>0.90799999999999992</v>
      </c>
    </row>
    <row r="15" spans="1:13" ht="27.75" customHeight="1" x14ac:dyDescent="0.3">
      <c r="A15" s="186"/>
      <c r="B15" s="181">
        <v>9</v>
      </c>
      <c r="C15" s="288"/>
      <c r="D15" s="182">
        <f>(COUNTIF($F$7:F15,F15)-1)*0.0001+F15</f>
        <v>453</v>
      </c>
      <c r="E15" s="183" t="str">
        <f>IFERROR(INDEX(DATA!$E$3:$E$56,MATCH(D15,DATA!$F$3:$F$56,0)),"NA")</f>
        <v>PAYAL SHARMA</v>
      </c>
      <c r="F15" s="184">
        <f>IFERROR(LARGE(IF(DATA!$D$3:$D$56="S",DATA!$G$3:$G$56,""),B15),"NA")</f>
        <v>453</v>
      </c>
      <c r="G15" s="185">
        <f>IFERROR(LARGE(IF(DATA!$D$3:$D$56="S",DATA!$H$3:$H$56,""),B15)/100,"NA")</f>
        <v>0.90599999999999992</v>
      </c>
    </row>
    <row r="16" spans="1:13" ht="27.75" customHeight="1" x14ac:dyDescent="0.3">
      <c r="A16" s="186"/>
      <c r="B16" s="188">
        <v>10</v>
      </c>
      <c r="C16" s="288"/>
      <c r="D16" s="189">
        <f>(COUNTIF($F$7:F16,F16)-1)*0.0001+F16</f>
        <v>447</v>
      </c>
      <c r="E16" s="190" t="str">
        <f>IFERROR(INDEX(DATA!$E$3:$E$56,MATCH(D16,DATA!$F$3:$F$56,0)),"NA")</f>
        <v xml:space="preserve">KHUSHI </v>
      </c>
      <c r="F16" s="191">
        <f>IFERROR(LARGE(IF(DATA!$D$3:$D$56="S",DATA!$G$3:$G$56,""),B16),"NA")</f>
        <v>447</v>
      </c>
      <c r="G16" s="192">
        <f>IFERROR(LARGE(IF(DATA!$D$3:$D$56="S",DATA!$H$3:$H$56,""),B16)/100,"NA")</f>
        <v>0.89400000000000002</v>
      </c>
    </row>
    <row r="17" spans="1:4" ht="18.75" x14ac:dyDescent="0.3">
      <c r="A17" s="186"/>
      <c r="B17"/>
      <c r="C17"/>
      <c r="D17"/>
    </row>
    <row r="18" spans="1:4" x14ac:dyDescent="0.25">
      <c r="B18"/>
      <c r="C18"/>
      <c r="D18"/>
    </row>
    <row r="19" spans="1:4" x14ac:dyDescent="0.25">
      <c r="B19"/>
      <c r="C19"/>
      <c r="D19"/>
    </row>
    <row r="20" spans="1:4" ht="15" customHeight="1" x14ac:dyDescent="0.3">
      <c r="B20"/>
      <c r="C20"/>
      <c r="D20" s="193"/>
    </row>
    <row r="21" spans="1:4" ht="18.75" x14ac:dyDescent="0.3">
      <c r="B21" s="194" t="str">
        <f>'VIDYALAYA INFO'!G7</f>
        <v>LALIT KUMAR</v>
      </c>
      <c r="C21"/>
    </row>
    <row r="22" spans="1:4" x14ac:dyDescent="0.25">
      <c r="B22"/>
      <c r="C22"/>
    </row>
    <row r="23" spans="1:4" ht="18.75" x14ac:dyDescent="0.3">
      <c r="B23" s="194" t="s">
        <v>121</v>
      </c>
      <c r="C23" s="194"/>
    </row>
  </sheetData>
  <mergeCells count="7">
    <mergeCell ref="C7:C16"/>
    <mergeCell ref="A1:G1"/>
    <mergeCell ref="H2:M2"/>
    <mergeCell ref="A3:G3"/>
    <mergeCell ref="H3:M3"/>
    <mergeCell ref="A4:G4"/>
    <mergeCell ref="H4:M4"/>
  </mergeCells>
  <printOptions horizontalCentered="1" verticalCentered="1"/>
  <pageMargins left="0.70833333333333304" right="0.70833333333333304" top="0.74791666666666701" bottom="0.74791666666666701" header="0.51180555555555496" footer="0.51180555555555496"/>
  <pageSetup paperSize="9" scale="63" firstPageNumber="0"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Manual</vt:lpstr>
      <vt:lpstr>VIDYALAYA INFO</vt:lpstr>
      <vt:lpstr>PASTE DATA</vt:lpstr>
      <vt:lpstr>ENTRY</vt:lpstr>
      <vt:lpstr>DATA</vt:lpstr>
      <vt:lpstr>MAIN</vt:lpstr>
      <vt:lpstr>10A</vt:lpstr>
      <vt:lpstr>10B</vt:lpstr>
      <vt:lpstr>10C</vt:lpstr>
      <vt:lpstr>10D</vt:lpstr>
      <vt:lpstr>10E</vt:lpstr>
      <vt:lpstr>10F</vt:lpstr>
      <vt:lpstr>10G</vt:lpstr>
      <vt:lpstr>10H</vt:lpstr>
      <vt:lpstr>'10A'!Print_Area</vt:lpstr>
      <vt:lpstr>'10B'!Print_Area</vt:lpstr>
      <vt:lpstr>'10C'!Print_Area</vt:lpstr>
      <vt:lpstr>'10E'!Print_Area</vt:lpstr>
      <vt:lpstr>'10G'!Print_Area</vt:lpstr>
      <vt:lpstr>'10H'!Print_Area</vt:lpstr>
      <vt:lpstr>MAIN!Print_Area</vt:lpstr>
      <vt:lpstr>Manual!Print_Area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Sanjeev</dc:creator>
  <cp:lastModifiedBy>KV-32</cp:lastModifiedBy>
  <cp:revision>0</cp:revision>
  <cp:lastPrinted>2019-05-06T12:01:13Z</cp:lastPrinted>
  <dcterms:created xsi:type="dcterms:W3CDTF">2014-05-24T08:33:17Z</dcterms:created>
  <dcterms:modified xsi:type="dcterms:W3CDTF">2019-05-06T12:05:13Z</dcterms:modified>
  <dc:language>en-IN</dc:language>
</cp:coreProperties>
</file>