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NJEEV\Dropbox\Result Analysis 2021\"/>
    </mc:Choice>
  </mc:AlternateContent>
  <bookViews>
    <workbookView xWindow="0" yWindow="0" windowWidth="15600" windowHeight="5625" firstSheet="2" activeTab="15"/>
  </bookViews>
  <sheets>
    <sheet name="Manual" sheetId="11" r:id="rId1"/>
    <sheet name="VIDYALAYA INFO" sheetId="30" r:id="rId2"/>
    <sheet name="PASTE DATA" sheetId="31" r:id="rId3"/>
    <sheet name="ENTRY" sheetId="29" r:id="rId4"/>
    <sheet name="DATA" sheetId="28" state="hidden" r:id="rId5"/>
    <sheet name="MAIN" sheetId="5" r:id="rId6"/>
    <sheet name="12A" sheetId="6" r:id="rId7"/>
    <sheet name="12B" sheetId="27" r:id="rId8"/>
    <sheet name="12C" sheetId="20" r:id="rId9"/>
    <sheet name="12D" sheetId="21" r:id="rId10"/>
    <sheet name="12E" sheetId="22" r:id="rId11"/>
    <sheet name="12F" sheetId="23" r:id="rId12"/>
    <sheet name="12G" sheetId="13" r:id="rId13"/>
    <sheet name="12H" sheetId="14" r:id="rId14"/>
    <sheet name="12I" sheetId="15" r:id="rId15"/>
    <sheet name="12J" sheetId="8" r:id="rId16"/>
    <sheet name="12K" sheetId="12" r:id="rId17"/>
    <sheet name="12L" sheetId="24" r:id="rId18"/>
    <sheet name="12M" sheetId="25" r:id="rId19"/>
    <sheet name="12O" sheetId="26" r:id="rId20"/>
  </sheets>
  <definedNames>
    <definedName name="_xlnm.Print_Area" localSheetId="6">'12A'!$B$1:$AM$15</definedName>
    <definedName name="_xlnm.Print_Area" localSheetId="7">'12B'!$A$1:$M$13</definedName>
    <definedName name="_xlnm.Print_Area" localSheetId="8">'12C'!$B$1:$K$13</definedName>
    <definedName name="_xlnm.Print_Area" localSheetId="9">'12D'!$B$1:$K$14</definedName>
    <definedName name="_xlnm.Print_Area" localSheetId="10">'12E'!$A$1:$M$14</definedName>
    <definedName name="_xlnm.Print_Area" localSheetId="11">'12F'!$A$1:$K$13</definedName>
    <definedName name="_xlnm.Print_Area" localSheetId="12">'12G'!$A$1:$G$23</definedName>
    <definedName name="_xlnm.Print_Area" localSheetId="13">'12H'!$A$1:$H$22</definedName>
    <definedName name="_xlnm.Print_Area" localSheetId="14">'12I'!$A$1:$G$22</definedName>
    <definedName name="_xlnm.Print_Area" localSheetId="16">'12K'!$B$1:$H$12</definedName>
    <definedName name="_xlnm.Print_Area" localSheetId="18">'12M'!$A$1:$L$13</definedName>
    <definedName name="_xlnm.Print_Area" localSheetId="19">'12O'!$A$1:$E$11</definedName>
    <definedName name="_xlnm.Print_Area" localSheetId="5">MAIN!$A$1:$AM$71</definedName>
    <definedName name="_xlnm.Print_Area" localSheetId="0">Manual!$A$2:$L$29</definedName>
  </definedNames>
  <calcPr calcId="162913"/>
</workbook>
</file>

<file path=xl/calcChain.xml><?xml version="1.0" encoding="utf-8"?>
<calcChain xmlns="http://schemas.openxmlformats.org/spreadsheetml/2006/main">
  <c r="B71" i="29" l="1"/>
  <c r="B72" i="29"/>
  <c r="B73" i="29"/>
  <c r="B74" i="29"/>
  <c r="B75" i="29"/>
  <c r="B76" i="29"/>
  <c r="B77" i="29"/>
  <c r="X67" i="29" l="1"/>
  <c r="Y67" i="29"/>
  <c r="Z67" i="29"/>
  <c r="AA67" i="29"/>
  <c r="AB67" i="29"/>
  <c r="AC67" i="29"/>
  <c r="AD67" i="29"/>
  <c r="AE67" i="29"/>
  <c r="AF67" i="29"/>
  <c r="AG67" i="29"/>
  <c r="AH67" i="29"/>
  <c r="AI67" i="29"/>
  <c r="AJ67" i="29"/>
  <c r="AK67" i="29"/>
  <c r="AL67" i="29"/>
  <c r="AM67" i="29"/>
  <c r="AN67" i="29"/>
  <c r="AO67" i="29"/>
  <c r="X68" i="29"/>
  <c r="Y68" i="29"/>
  <c r="Z68" i="29"/>
  <c r="AA68" i="29"/>
  <c r="AB68" i="29"/>
  <c r="AC68" i="29"/>
  <c r="AD68" i="29"/>
  <c r="AE68" i="29"/>
  <c r="AF68" i="29"/>
  <c r="AG68" i="29"/>
  <c r="AH68" i="29"/>
  <c r="AI68" i="29"/>
  <c r="AJ68" i="29"/>
  <c r="AK68" i="29"/>
  <c r="AL68" i="29"/>
  <c r="AM68" i="29"/>
  <c r="AN68" i="29"/>
  <c r="AO68" i="29"/>
  <c r="X69" i="29"/>
  <c r="Y69" i="29"/>
  <c r="Z69" i="29"/>
  <c r="AA69" i="29"/>
  <c r="AB69" i="29"/>
  <c r="AC69" i="29"/>
  <c r="AD69" i="29"/>
  <c r="AE69" i="29"/>
  <c r="AF69" i="29"/>
  <c r="AG69" i="29"/>
  <c r="AH69" i="29"/>
  <c r="AI69" i="29"/>
  <c r="AQ69" i="29" s="1"/>
  <c r="AJ69" i="29"/>
  <c r="AK69" i="29"/>
  <c r="AL69" i="29"/>
  <c r="AM69" i="29"/>
  <c r="AN69" i="29"/>
  <c r="AO69" i="29"/>
  <c r="BH69" i="29"/>
  <c r="X70" i="29"/>
  <c r="Y70" i="29"/>
  <c r="Z70" i="29"/>
  <c r="AA70" i="29"/>
  <c r="AB70" i="29"/>
  <c r="AC70" i="29"/>
  <c r="AD70" i="29"/>
  <c r="AE70" i="29"/>
  <c r="BH70" i="29" s="1"/>
  <c r="AF70" i="29"/>
  <c r="AG70" i="29"/>
  <c r="AH70" i="29"/>
  <c r="AI70" i="29"/>
  <c r="AJ70" i="29"/>
  <c r="AK70" i="29"/>
  <c r="AL70" i="29"/>
  <c r="AM70" i="29"/>
  <c r="AN70" i="29"/>
  <c r="AO70" i="29"/>
  <c r="X71" i="29"/>
  <c r="Y71" i="29"/>
  <c r="Z71" i="29"/>
  <c r="AA71" i="29"/>
  <c r="AB71" i="29"/>
  <c r="AC71" i="29"/>
  <c r="AD71" i="29"/>
  <c r="AE71" i="29"/>
  <c r="AQ71" i="29" s="1"/>
  <c r="AF71" i="29"/>
  <c r="AG71" i="29"/>
  <c r="AH71" i="29"/>
  <c r="AI71" i="29"/>
  <c r="AJ71" i="29"/>
  <c r="AK71" i="29"/>
  <c r="AL71" i="29"/>
  <c r="AM71" i="29"/>
  <c r="AN71" i="29"/>
  <c r="AO71" i="29"/>
  <c r="X72" i="29"/>
  <c r="Y72" i="29"/>
  <c r="Z72" i="29"/>
  <c r="AA72" i="29"/>
  <c r="AB72" i="29"/>
  <c r="AC72" i="29"/>
  <c r="AD72" i="29"/>
  <c r="AE72" i="29"/>
  <c r="AF72" i="29"/>
  <c r="AG72" i="29"/>
  <c r="AH72" i="29"/>
  <c r="AI72" i="29"/>
  <c r="BE72" i="29" s="1"/>
  <c r="AJ72" i="29"/>
  <c r="AK72" i="29"/>
  <c r="AL72" i="29"/>
  <c r="AM72" i="29"/>
  <c r="AN72" i="29"/>
  <c r="AO72" i="29"/>
  <c r="X73" i="29"/>
  <c r="Y73" i="29"/>
  <c r="Z73" i="29"/>
  <c r="AA73" i="29"/>
  <c r="AB73" i="29"/>
  <c r="AC73" i="29"/>
  <c r="AD73" i="29"/>
  <c r="AE73" i="29"/>
  <c r="AF73" i="29"/>
  <c r="AG73" i="29"/>
  <c r="AH73" i="29"/>
  <c r="AI73" i="29"/>
  <c r="AJ73" i="29"/>
  <c r="AK73" i="29"/>
  <c r="AL73" i="29"/>
  <c r="AM73" i="29"/>
  <c r="AN73" i="29"/>
  <c r="AO73" i="29"/>
  <c r="X74" i="29"/>
  <c r="Y74" i="29"/>
  <c r="Z74" i="29"/>
  <c r="AA74" i="29"/>
  <c r="AB74" i="29"/>
  <c r="AC74" i="29"/>
  <c r="AD74" i="29"/>
  <c r="AP74" i="29" s="1"/>
  <c r="AE74" i="29"/>
  <c r="AF74" i="29"/>
  <c r="AG74" i="29"/>
  <c r="AH74" i="29"/>
  <c r="AI74" i="29"/>
  <c r="AJ74" i="29"/>
  <c r="AK74" i="29"/>
  <c r="AL74" i="29"/>
  <c r="AM74" i="29"/>
  <c r="AN74" i="29"/>
  <c r="AO74" i="29"/>
  <c r="X75" i="29"/>
  <c r="Y75" i="29"/>
  <c r="Z75" i="29"/>
  <c r="AA75" i="29"/>
  <c r="AB75" i="29"/>
  <c r="AC75" i="29"/>
  <c r="AD75" i="29"/>
  <c r="AE75" i="29"/>
  <c r="AF75" i="29"/>
  <c r="AG75" i="29"/>
  <c r="AH75" i="29"/>
  <c r="BJ75" i="29" s="1"/>
  <c r="BK75" i="29" s="1"/>
  <c r="AI75" i="29"/>
  <c r="AP75" i="29" s="1"/>
  <c r="AJ75" i="29"/>
  <c r="AK75" i="29"/>
  <c r="AL75" i="29"/>
  <c r="AM75" i="29"/>
  <c r="AN75" i="29"/>
  <c r="AO75" i="29"/>
  <c r="X76" i="29"/>
  <c r="Y76" i="29"/>
  <c r="Z76" i="29"/>
  <c r="AA76" i="29"/>
  <c r="AB76" i="29"/>
  <c r="AC76" i="29"/>
  <c r="AD76" i="29"/>
  <c r="AE76" i="29"/>
  <c r="AF76" i="29"/>
  <c r="AG76" i="29"/>
  <c r="AH76" i="29"/>
  <c r="AI76" i="29"/>
  <c r="AJ76" i="29"/>
  <c r="AK76" i="29"/>
  <c r="AL76" i="29"/>
  <c r="AM76" i="29"/>
  <c r="AN76" i="29"/>
  <c r="AO76" i="29"/>
  <c r="BJ76" i="29"/>
  <c r="BK76" i="29" s="1"/>
  <c r="X77" i="29"/>
  <c r="Y77" i="29"/>
  <c r="Z77" i="29"/>
  <c r="AA77" i="29"/>
  <c r="AB77" i="29"/>
  <c r="AC77" i="29"/>
  <c r="AD77" i="29"/>
  <c r="AE77" i="29"/>
  <c r="AF77" i="29"/>
  <c r="AG77" i="29"/>
  <c r="AH77" i="29"/>
  <c r="AI77" i="29"/>
  <c r="AJ77" i="29"/>
  <c r="AK77" i="29"/>
  <c r="AL77" i="29"/>
  <c r="AM77" i="29"/>
  <c r="AN77" i="29"/>
  <c r="AO77" i="29"/>
  <c r="AP73" i="29" l="1"/>
  <c r="BH72" i="29"/>
  <c r="AT76" i="29"/>
  <c r="BE74" i="29"/>
  <c r="AP77" i="29"/>
  <c r="AT74" i="29"/>
  <c r="AP76" i="29"/>
  <c r="AR70" i="29"/>
  <c r="BJ74" i="29"/>
  <c r="BK74" i="29" s="1"/>
  <c r="AQ75" i="29"/>
  <c r="BH74" i="29"/>
  <c r="AQ74" i="29"/>
  <c r="AQ70" i="29"/>
  <c r="BH77" i="29"/>
  <c r="BJ72" i="29"/>
  <c r="BK72" i="29" s="1"/>
  <c r="BB74" i="29" a="1"/>
  <c r="BB74" i="29" s="1"/>
  <c r="BC74" i="29" s="1" a="1"/>
  <c r="BC74" i="29" s="1"/>
  <c r="AQ76" i="29"/>
  <c r="AT75" i="29"/>
  <c r="BB73" i="29" a="1"/>
  <c r="BB73" i="29" s="1"/>
  <c r="AS77" i="29"/>
  <c r="AV77" i="29"/>
  <c r="BE77" i="29"/>
  <c r="AR67" i="29"/>
  <c r="BB67" i="29" a="1"/>
  <c r="BB67" i="29" s="1"/>
  <c r="AS67" i="29"/>
  <c r="AV67" i="29"/>
  <c r="AP67" i="29"/>
  <c r="AT67" i="29"/>
  <c r="AY67" i="29" a="1"/>
  <c r="AY67" i="29" s="1"/>
  <c r="BE67" i="29"/>
  <c r="BJ67" i="29"/>
  <c r="BK67" i="29" s="1"/>
  <c r="AR74" i="29"/>
  <c r="BH73" i="29"/>
  <c r="BE73" i="29"/>
  <c r="AP72" i="29"/>
  <c r="AT72" i="29"/>
  <c r="AY72" i="29" a="1"/>
  <c r="AY72" i="29" s="1"/>
  <c r="AR71" i="29"/>
  <c r="BB68" i="29" a="1"/>
  <c r="BB68" i="29" s="1"/>
  <c r="AP68" i="29"/>
  <c r="AT68" i="29"/>
  <c r="AY68" i="29" a="1"/>
  <c r="AY68" i="29" s="1"/>
  <c r="BE68" i="29"/>
  <c r="BJ68" i="29"/>
  <c r="BK68" i="29" s="1"/>
  <c r="AQ67" i="29"/>
  <c r="BJ77" i="29"/>
  <c r="BK77" i="29" s="1"/>
  <c r="AT77" i="29"/>
  <c r="AR73" i="29"/>
  <c r="AS73" i="29"/>
  <c r="AV73" i="29"/>
  <c r="BB71" i="29" a="1"/>
  <c r="BB71" i="29" s="1"/>
  <c r="AP71" i="29"/>
  <c r="AT71" i="29"/>
  <c r="AY71" i="29" a="1"/>
  <c r="AY71" i="29" s="1"/>
  <c r="BE71" i="29"/>
  <c r="BJ71" i="29"/>
  <c r="BK71" i="29" s="1"/>
  <c r="BB77" i="29" a="1"/>
  <c r="BB77" i="29" s="1"/>
  <c r="AR77" i="29"/>
  <c r="BH76" i="29"/>
  <c r="BE76" i="29"/>
  <c r="BB76" i="29" a="1"/>
  <c r="BB76" i="29" s="1"/>
  <c r="AR76" i="29"/>
  <c r="BH75" i="29"/>
  <c r="BE75" i="29"/>
  <c r="BB75" i="29" a="1"/>
  <c r="BB75" i="29" s="1"/>
  <c r="AR75" i="29"/>
  <c r="AY77" i="29" a="1"/>
  <c r="AY77" i="29" s="1"/>
  <c r="AQ77" i="29"/>
  <c r="AY76" i="29" a="1"/>
  <c r="AY76" i="29" s="1"/>
  <c r="AY75" i="29" a="1"/>
  <c r="AY75" i="29" s="1"/>
  <c r="AY74" i="29" a="1"/>
  <c r="AY74" i="29" s="1"/>
  <c r="AY73" i="29" a="1"/>
  <c r="AY73" i="29" s="1"/>
  <c r="AT73" i="29"/>
  <c r="AQ72" i="29"/>
  <c r="AR72" i="29"/>
  <c r="BH71" i="29"/>
  <c r="BB69" i="29" a="1"/>
  <c r="BB69" i="29" s="1"/>
  <c r="AP69" i="29"/>
  <c r="AT69" i="29"/>
  <c r="AY69" i="29" a="1"/>
  <c r="AY69" i="29" s="1"/>
  <c r="BE69" i="29"/>
  <c r="BJ69" i="29"/>
  <c r="BK69" i="29" s="1"/>
  <c r="AQ68" i="29"/>
  <c r="AR68" i="29"/>
  <c r="BH67" i="29"/>
  <c r="AS76" i="29"/>
  <c r="AV76" i="29"/>
  <c r="AS75" i="29"/>
  <c r="AV75" i="29"/>
  <c r="AS74" i="29"/>
  <c r="BG74" i="29" s="1" a="1"/>
  <c r="BG74" i="29" s="1"/>
  <c r="AV74" i="29"/>
  <c r="BJ73" i="29"/>
  <c r="BK73" i="29" s="1"/>
  <c r="AQ73" i="29"/>
  <c r="BA73" i="29" s="1" a="1"/>
  <c r="BA73" i="29" s="1"/>
  <c r="BB70" i="29" a="1"/>
  <c r="BB70" i="29" s="1"/>
  <c r="AP70" i="29"/>
  <c r="BG70" i="29" s="1" a="1"/>
  <c r="BG70" i="29" s="1"/>
  <c r="AT70" i="29"/>
  <c r="AY70" i="29" a="1"/>
  <c r="AY70" i="29" s="1"/>
  <c r="BE70" i="29"/>
  <c r="BJ70" i="29"/>
  <c r="BK70" i="29" s="1"/>
  <c r="AR69" i="29"/>
  <c r="BH68" i="29"/>
  <c r="AV72" i="29"/>
  <c r="AS72" i="29"/>
  <c r="AV71" i="29"/>
  <c r="AS71" i="29"/>
  <c r="AV70" i="29"/>
  <c r="AS70" i="29"/>
  <c r="AV69" i="29"/>
  <c r="AS69" i="29"/>
  <c r="AV68" i="29"/>
  <c r="AS68" i="29"/>
  <c r="BB72" i="29" a="1"/>
  <c r="BB72" i="29" s="1"/>
  <c r="B58" i="29"/>
  <c r="B59" i="29"/>
  <c r="B60" i="29"/>
  <c r="B61" i="29"/>
  <c r="B62" i="29"/>
  <c r="B63" i="29"/>
  <c r="B64" i="29"/>
  <c r="B65" i="29"/>
  <c r="B66" i="29"/>
  <c r="B67" i="29"/>
  <c r="B68" i="29"/>
  <c r="B69" i="29"/>
  <c r="B70" i="29"/>
  <c r="B54" i="29"/>
  <c r="B55" i="29"/>
  <c r="B56" i="29"/>
  <c r="B57" i="29"/>
  <c r="B4"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I77" i="29" l="1" a="1"/>
  <c r="BI77" i="29" s="1"/>
  <c r="BG72" i="29" a="1"/>
  <c r="BG72" i="29" s="1"/>
  <c r="BD72" i="29" a="1"/>
  <c r="BD72" i="29" s="1"/>
  <c r="BI70" i="29" a="1"/>
  <c r="BI70" i="29" s="1"/>
  <c r="BF74" i="29" a="1"/>
  <c r="BF74" i="29" s="1"/>
  <c r="BF72" i="29" a="1"/>
  <c r="BF72" i="29" s="1"/>
  <c r="BI69" i="29" a="1"/>
  <c r="BI69" i="29" s="1"/>
  <c r="BI68" i="29" a="1"/>
  <c r="BI68" i="29" s="1"/>
  <c r="BG68" i="29" a="1"/>
  <c r="BG68" i="29" s="1"/>
  <c r="AX70" i="29" a="1"/>
  <c r="AX70" i="29" s="1"/>
  <c r="AZ70" i="29" a="1"/>
  <c r="AZ70" i="29" s="1"/>
  <c r="AX72" i="29" a="1"/>
  <c r="AX72" i="29" s="1"/>
  <c r="AZ72" i="29" a="1"/>
  <c r="AZ72" i="29" s="1"/>
  <c r="BI72" i="29" a="1"/>
  <c r="BI72" i="29" s="1"/>
  <c r="AX67" i="29" a="1"/>
  <c r="AX67" i="29" s="1"/>
  <c r="AZ67" i="29" a="1"/>
  <c r="AZ67" i="29" s="1"/>
  <c r="AW77" i="29" a="1"/>
  <c r="AW77" i="29" s="1"/>
  <c r="AU77" i="29" a="1"/>
  <c r="AU77" i="29" s="1"/>
  <c r="BA72" i="29" a="1"/>
  <c r="BA72" i="29" s="1"/>
  <c r="BC72" i="29" a="1"/>
  <c r="BC72" i="29" s="1"/>
  <c r="AW69" i="29" a="1"/>
  <c r="AW69" i="29" s="1"/>
  <c r="AU69" i="29" a="1"/>
  <c r="AU69" i="29" s="1"/>
  <c r="AW71" i="29" a="1"/>
  <c r="AW71" i="29" s="1"/>
  <c r="AU71" i="29" a="1"/>
  <c r="AU71" i="29" s="1"/>
  <c r="AU75" i="29" a="1"/>
  <c r="AU75" i="29" s="1"/>
  <c r="AW75" i="29" a="1"/>
  <c r="AW75" i="29" s="1"/>
  <c r="BI67" i="29" a="1"/>
  <c r="BI67" i="29" s="1"/>
  <c r="BG67" i="29" a="1"/>
  <c r="BG67" i="29" s="1"/>
  <c r="BD69" i="29" a="1"/>
  <c r="BD69" i="29" s="1"/>
  <c r="BF69" i="29" a="1"/>
  <c r="BF69" i="29" s="1"/>
  <c r="BA69" i="29" a="1"/>
  <c r="BA69" i="29" s="1"/>
  <c r="BC69" i="29" a="1"/>
  <c r="BC69" i="29" s="1"/>
  <c r="AX76" i="29" a="1"/>
  <c r="AX76" i="29" s="1"/>
  <c r="AZ76" i="29" a="1"/>
  <c r="AZ76" i="29" s="1"/>
  <c r="BA75" i="29" a="1"/>
  <c r="BA75" i="29" s="1"/>
  <c r="BC75" i="29" a="1"/>
  <c r="BC75" i="29" s="1"/>
  <c r="BA76" i="29" a="1"/>
  <c r="BA76" i="29" s="1"/>
  <c r="BC76" i="29" a="1"/>
  <c r="BC76" i="29" s="1"/>
  <c r="BC77" i="29" a="1"/>
  <c r="BC77" i="29" s="1"/>
  <c r="BA77" i="29" a="1"/>
  <c r="BA77" i="29" s="1"/>
  <c r="BD71" i="29" a="1"/>
  <c r="BD71" i="29" s="1"/>
  <c r="BF71" i="29" a="1"/>
  <c r="BF71" i="29" s="1"/>
  <c r="BA71" i="29" a="1"/>
  <c r="BA71" i="29" s="1"/>
  <c r="BC71" i="29" a="1"/>
  <c r="BC71" i="29" s="1"/>
  <c r="BD73" i="29" a="1"/>
  <c r="BD73" i="29" s="1"/>
  <c r="BF73" i="29" a="1"/>
  <c r="BF73" i="29" s="1"/>
  <c r="BG77" i="29" a="1"/>
  <c r="BG77" i="29" s="1"/>
  <c r="BA67" i="29" a="1"/>
  <c r="BA67" i="29" s="1"/>
  <c r="BC67" i="29" a="1"/>
  <c r="BC67" i="29" s="1"/>
  <c r="BA74" i="29" a="1"/>
  <c r="BA74" i="29" s="1"/>
  <c r="AX69" i="29" a="1"/>
  <c r="AX69" i="29" s="1"/>
  <c r="AZ69" i="29" a="1"/>
  <c r="AZ69" i="29" s="1"/>
  <c r="BI71" i="29" a="1"/>
  <c r="BI71" i="29" s="1"/>
  <c r="BG71" i="29" a="1"/>
  <c r="BG71" i="29" s="1"/>
  <c r="AX73" i="29" a="1"/>
  <c r="AX73" i="29" s="1"/>
  <c r="AZ73" i="29" a="1"/>
  <c r="AZ73" i="29" s="1"/>
  <c r="BD75" i="29" a="1"/>
  <c r="BD75" i="29" s="1"/>
  <c r="BF75" i="29" a="1"/>
  <c r="BF75" i="29" s="1"/>
  <c r="BD76" i="29" a="1"/>
  <c r="BD76" i="29" s="1"/>
  <c r="BF76" i="29" a="1"/>
  <c r="BF76" i="29" s="1"/>
  <c r="BG69" i="29" a="1"/>
  <c r="BG69" i="29" s="1"/>
  <c r="AX71" i="29" a="1"/>
  <c r="AX71" i="29" s="1"/>
  <c r="AZ71" i="29" a="1"/>
  <c r="AZ71" i="29" s="1"/>
  <c r="BD68" i="29" a="1"/>
  <c r="BD68" i="29" s="1"/>
  <c r="BF68" i="29" a="1"/>
  <c r="BF68" i="29" s="1"/>
  <c r="BA68" i="29" a="1"/>
  <c r="BA68" i="29" s="1"/>
  <c r="BC68" i="29" a="1"/>
  <c r="BC68" i="29" s="1"/>
  <c r="BG73" i="29" a="1"/>
  <c r="BG73" i="29" s="1"/>
  <c r="BI73" i="29" a="1"/>
  <c r="BI73" i="29" s="1"/>
  <c r="BC73" i="29" a="1"/>
  <c r="BC73" i="29" s="1"/>
  <c r="BI74" i="29" a="1"/>
  <c r="BI74" i="29" s="1"/>
  <c r="BD74" i="29" a="1"/>
  <c r="BD74" i="29" s="1"/>
  <c r="AX75" i="29" a="1"/>
  <c r="AX75" i="29" s="1"/>
  <c r="AZ75" i="29" a="1"/>
  <c r="AZ75" i="29" s="1"/>
  <c r="AW68" i="29" a="1"/>
  <c r="AW68" i="29" s="1"/>
  <c r="AU68" i="29" a="1"/>
  <c r="AU68" i="29" s="1"/>
  <c r="AW70" i="29" a="1"/>
  <c r="AW70" i="29" s="1"/>
  <c r="AU70" i="29" a="1"/>
  <c r="AU70" i="29" s="1"/>
  <c r="AW72" i="29" a="1"/>
  <c r="AW72" i="29" s="1"/>
  <c r="AU72" i="29" a="1"/>
  <c r="AU72" i="29" s="1"/>
  <c r="BD70" i="29" a="1"/>
  <c r="BD70" i="29" s="1"/>
  <c r="BF70" i="29" a="1"/>
  <c r="BF70" i="29" s="1"/>
  <c r="BA70" i="29" a="1"/>
  <c r="BA70" i="29" s="1"/>
  <c r="BC70" i="29" a="1"/>
  <c r="BC70" i="29" s="1"/>
  <c r="AU74" i="29" a="1"/>
  <c r="AU74" i="29" s="1"/>
  <c r="AW74" i="29" a="1"/>
  <c r="AW74" i="29" s="1"/>
  <c r="AU76" i="29" a="1"/>
  <c r="AU76" i="29" s="1"/>
  <c r="AW76" i="29" a="1"/>
  <c r="AW76" i="29" s="1"/>
  <c r="AX74" i="29" a="1"/>
  <c r="AX74" i="29" s="1"/>
  <c r="AZ74" i="29" a="1"/>
  <c r="AZ74" i="29" s="1"/>
  <c r="AX77" i="29" a="1"/>
  <c r="AX77" i="29" s="1"/>
  <c r="AZ77" i="29" a="1"/>
  <c r="AZ77" i="29" s="1"/>
  <c r="BG75" i="29" a="1"/>
  <c r="BG75" i="29" s="1"/>
  <c r="BI75" i="29" a="1"/>
  <c r="BI75" i="29" s="1"/>
  <c r="BG76" i="29" a="1"/>
  <c r="BG76" i="29" s="1"/>
  <c r="BI76" i="29" a="1"/>
  <c r="BI76" i="29" s="1"/>
  <c r="AU73" i="29" a="1"/>
  <c r="AU73" i="29" s="1"/>
  <c r="AW73" i="29" a="1"/>
  <c r="AW73" i="29" s="1"/>
  <c r="AX68" i="29" a="1"/>
  <c r="AX68" i="29" s="1"/>
  <c r="AZ68" i="29" a="1"/>
  <c r="AZ68" i="29" s="1"/>
  <c r="BD67" i="29" a="1"/>
  <c r="BD67" i="29" s="1"/>
  <c r="BF67" i="29" a="1"/>
  <c r="BF67" i="29" s="1"/>
  <c r="AW67" i="29" a="1"/>
  <c r="AW67" i="29" s="1"/>
  <c r="AU67" i="29" a="1"/>
  <c r="AU67" i="29" s="1"/>
  <c r="BD77" i="29" a="1"/>
  <c r="BD77" i="29" s="1"/>
  <c r="BF77" i="29" a="1"/>
  <c r="BF77" i="29" s="1"/>
  <c r="X3" i="29"/>
  <c r="X4" i="29"/>
  <c r="X5" i="29"/>
  <c r="X6" i="29"/>
  <c r="X7" i="29"/>
  <c r="X8" i="29"/>
  <c r="X9" i="29"/>
  <c r="X10" i="29"/>
  <c r="X11" i="29"/>
  <c r="X12" i="29"/>
  <c r="X13" i="29"/>
  <c r="X14" i="29"/>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AB4" i="5"/>
  <c r="AB20" i="5" s="1"/>
  <c r="B19" i="8"/>
  <c r="B20" i="8"/>
  <c r="B18" i="8"/>
  <c r="B17" i="8"/>
  <c r="B16" i="8"/>
  <c r="B15" i="8"/>
  <c r="B14" i="8"/>
  <c r="B13" i="8"/>
  <c r="B12" i="8"/>
  <c r="B11" i="8"/>
  <c r="B10" i="8"/>
  <c r="B9" i="8"/>
  <c r="B8" i="8"/>
  <c r="B7" i="8"/>
  <c r="B6" i="8"/>
  <c r="AL36" i="5"/>
  <c r="AG20" i="5"/>
  <c r="AM4" i="5"/>
  <c r="AM20" i="5" s="1"/>
  <c r="AL4" i="5"/>
  <c r="AL20" i="5" s="1"/>
  <c r="AK4" i="5"/>
  <c r="AK36" i="5" s="1"/>
  <c r="AJ4" i="5"/>
  <c r="AJ20" i="5" s="1"/>
  <c r="AI4" i="5"/>
  <c r="AI36" i="5" s="1"/>
  <c r="AH4" i="5"/>
  <c r="AH36" i="5" s="1"/>
  <c r="AG4" i="5"/>
  <c r="AG36" i="5" s="1"/>
  <c r="AF4" i="5"/>
  <c r="AF20" i="5" s="1"/>
  <c r="AE4" i="5"/>
  <c r="AE20" i="5" s="1"/>
  <c r="AD4" i="5"/>
  <c r="AD20" i="5" s="1"/>
  <c r="AC4" i="5"/>
  <c r="AC36" i="5" s="1"/>
  <c r="AA4" i="5"/>
  <c r="AA20" i="5" s="1"/>
  <c r="Z4" i="5"/>
  <c r="Z36" i="5" s="1"/>
  <c r="Y4" i="5"/>
  <c r="Y20" i="5" s="1"/>
  <c r="D5" i="25"/>
  <c r="H50" i="5"/>
  <c r="F50" i="5"/>
  <c r="AJ21" i="8" s="1"/>
  <c r="D50" i="5"/>
  <c r="Y4" i="29"/>
  <c r="Z4" i="29"/>
  <c r="AA4" i="29"/>
  <c r="AB4" i="29"/>
  <c r="AC4" i="29"/>
  <c r="AD4" i="29"/>
  <c r="AE4" i="29"/>
  <c r="AF4" i="29"/>
  <c r="AG4" i="29"/>
  <c r="AH4" i="29"/>
  <c r="AI4" i="29"/>
  <c r="AJ4" i="29"/>
  <c r="AK4" i="29"/>
  <c r="AL4" i="29"/>
  <c r="AM4" i="29"/>
  <c r="AN4" i="29"/>
  <c r="AO4" i="29"/>
  <c r="Y5" i="29"/>
  <c r="Z5" i="29"/>
  <c r="AA5" i="29"/>
  <c r="AB5" i="29"/>
  <c r="AC5" i="29"/>
  <c r="AD5" i="29"/>
  <c r="AE5" i="29"/>
  <c r="AF5" i="29"/>
  <c r="AG5" i="29"/>
  <c r="AH5" i="29"/>
  <c r="AI5" i="29"/>
  <c r="AJ5" i="29"/>
  <c r="AK5" i="29"/>
  <c r="AL5" i="29"/>
  <c r="AM5" i="29"/>
  <c r="AN5" i="29"/>
  <c r="AO5" i="29"/>
  <c r="Y6" i="29"/>
  <c r="Z6" i="29"/>
  <c r="AA6" i="29"/>
  <c r="AB6" i="29"/>
  <c r="AC6" i="29"/>
  <c r="AD6" i="29"/>
  <c r="AE6" i="29"/>
  <c r="AF6" i="29"/>
  <c r="AG6" i="29"/>
  <c r="AH6" i="29"/>
  <c r="AI6" i="29"/>
  <c r="AJ6" i="29"/>
  <c r="AK6" i="29"/>
  <c r="AL6" i="29"/>
  <c r="AM6" i="29"/>
  <c r="AN6" i="29"/>
  <c r="AO6" i="29"/>
  <c r="Y7" i="29"/>
  <c r="Z7" i="29"/>
  <c r="AA7" i="29"/>
  <c r="AB7" i="29"/>
  <c r="AC7" i="29"/>
  <c r="AD7" i="29"/>
  <c r="AE7" i="29"/>
  <c r="AF7" i="29"/>
  <c r="AG7" i="29"/>
  <c r="AH7" i="29"/>
  <c r="AI7" i="29"/>
  <c r="AJ7" i="29"/>
  <c r="AK7" i="29"/>
  <c r="AL7" i="29"/>
  <c r="AM7" i="29"/>
  <c r="AN7" i="29"/>
  <c r="AO7" i="29"/>
  <c r="Y8" i="29"/>
  <c r="Z8" i="29"/>
  <c r="AA8" i="29"/>
  <c r="AB8" i="29"/>
  <c r="AC8" i="29"/>
  <c r="AD8" i="29"/>
  <c r="AE8" i="29"/>
  <c r="AF8" i="29"/>
  <c r="AG8" i="29"/>
  <c r="AH8" i="29"/>
  <c r="AI8" i="29"/>
  <c r="AJ8" i="29"/>
  <c r="AK8" i="29"/>
  <c r="AL8" i="29"/>
  <c r="AM8" i="29"/>
  <c r="AN8" i="29"/>
  <c r="AO8" i="29"/>
  <c r="Y9" i="29"/>
  <c r="Z9" i="29"/>
  <c r="AA9" i="29"/>
  <c r="AB9" i="29"/>
  <c r="AC9" i="29"/>
  <c r="AD9" i="29"/>
  <c r="AE9" i="29"/>
  <c r="AF9" i="29"/>
  <c r="AG9" i="29"/>
  <c r="AH9" i="29"/>
  <c r="AI9" i="29"/>
  <c r="AJ9" i="29"/>
  <c r="AK9" i="29"/>
  <c r="AL9" i="29"/>
  <c r="AM9" i="29"/>
  <c r="AN9" i="29"/>
  <c r="AO9" i="29"/>
  <c r="Y10" i="29"/>
  <c r="Z10" i="29"/>
  <c r="AA10" i="29"/>
  <c r="AB10" i="29"/>
  <c r="AC10" i="29"/>
  <c r="AD10" i="29"/>
  <c r="AE10" i="29"/>
  <c r="AF10" i="29"/>
  <c r="AG10" i="29"/>
  <c r="AH10" i="29"/>
  <c r="AI10" i="29"/>
  <c r="AJ10" i="29"/>
  <c r="AK10" i="29"/>
  <c r="AL10" i="29"/>
  <c r="AM10" i="29"/>
  <c r="AN10" i="29"/>
  <c r="AO10" i="29"/>
  <c r="Y11" i="29"/>
  <c r="Z11" i="29"/>
  <c r="AA11" i="29"/>
  <c r="AB11" i="29"/>
  <c r="AC11" i="29"/>
  <c r="AD11" i="29"/>
  <c r="AE11" i="29"/>
  <c r="AF11" i="29"/>
  <c r="AG11" i="29"/>
  <c r="AH11" i="29"/>
  <c r="AI11" i="29"/>
  <c r="AJ11" i="29"/>
  <c r="AK11" i="29"/>
  <c r="AL11" i="29"/>
  <c r="AM11" i="29"/>
  <c r="AN11" i="29"/>
  <c r="AO11" i="29"/>
  <c r="Y12" i="29"/>
  <c r="Z12" i="29"/>
  <c r="AA12" i="29"/>
  <c r="AB12" i="29"/>
  <c r="AC12" i="29"/>
  <c r="AD12" i="29"/>
  <c r="AE12" i="29"/>
  <c r="AF12" i="29"/>
  <c r="AG12" i="29"/>
  <c r="AH12" i="29"/>
  <c r="AI12" i="29"/>
  <c r="AJ12" i="29"/>
  <c r="AK12" i="29"/>
  <c r="AL12" i="29"/>
  <c r="AM12" i="29"/>
  <c r="AN12" i="29"/>
  <c r="AO12" i="29"/>
  <c r="Y13" i="29"/>
  <c r="Z13" i="29"/>
  <c r="AA13" i="29"/>
  <c r="AB13" i="29"/>
  <c r="AC13" i="29"/>
  <c r="AD13" i="29"/>
  <c r="AE13" i="29"/>
  <c r="AF13" i="29"/>
  <c r="AG13" i="29"/>
  <c r="AH13" i="29"/>
  <c r="AI13" i="29"/>
  <c r="AJ13" i="29"/>
  <c r="AK13" i="29"/>
  <c r="AL13" i="29"/>
  <c r="AM13" i="29"/>
  <c r="AN13" i="29"/>
  <c r="AO13" i="29"/>
  <c r="Y14" i="29"/>
  <c r="Z14" i="29"/>
  <c r="AA14" i="29"/>
  <c r="AB14" i="29"/>
  <c r="AC14" i="29"/>
  <c r="AD14" i="29"/>
  <c r="AE14" i="29"/>
  <c r="AF14" i="29"/>
  <c r="AG14" i="29"/>
  <c r="AH14" i="29"/>
  <c r="AI14" i="29"/>
  <c r="AJ14" i="29"/>
  <c r="AK14" i="29"/>
  <c r="AL14" i="29"/>
  <c r="AM14" i="29"/>
  <c r="AN14" i="29"/>
  <c r="AO14" i="29"/>
  <c r="Y15" i="29"/>
  <c r="Z15" i="29"/>
  <c r="AA15" i="29"/>
  <c r="AB15" i="29"/>
  <c r="AC15" i="29"/>
  <c r="AD15" i="29"/>
  <c r="AE15" i="29"/>
  <c r="AF15" i="29"/>
  <c r="AG15" i="29"/>
  <c r="AH15" i="29"/>
  <c r="AI15" i="29"/>
  <c r="AJ15" i="29"/>
  <c r="AK15" i="29"/>
  <c r="AL15" i="29"/>
  <c r="AM15" i="29"/>
  <c r="AN15" i="29"/>
  <c r="AO15" i="29"/>
  <c r="Y16" i="29"/>
  <c r="Z16" i="29"/>
  <c r="AA16" i="29"/>
  <c r="AB16" i="29"/>
  <c r="AC16" i="29"/>
  <c r="AD16" i="29"/>
  <c r="AE16" i="29"/>
  <c r="AF16" i="29"/>
  <c r="AG16" i="29"/>
  <c r="AH16" i="29"/>
  <c r="AI16" i="29"/>
  <c r="AJ16" i="29"/>
  <c r="AK16" i="29"/>
  <c r="AL16" i="29"/>
  <c r="AM16" i="29"/>
  <c r="AN16" i="29"/>
  <c r="AO16" i="29"/>
  <c r="Y17" i="29"/>
  <c r="Z17" i="29"/>
  <c r="AA17" i="29"/>
  <c r="AB17" i="29"/>
  <c r="AC17" i="29"/>
  <c r="AD17" i="29"/>
  <c r="AE17" i="29"/>
  <c r="AF17" i="29"/>
  <c r="AG17" i="29"/>
  <c r="AH17" i="29"/>
  <c r="AI17" i="29"/>
  <c r="AJ17" i="29"/>
  <c r="AK17" i="29"/>
  <c r="AL17" i="29"/>
  <c r="AM17" i="29"/>
  <c r="AN17" i="29"/>
  <c r="AO17" i="29"/>
  <c r="Y18" i="29"/>
  <c r="Z18" i="29"/>
  <c r="AA18" i="29"/>
  <c r="AB18" i="29"/>
  <c r="AC18" i="29"/>
  <c r="AD18" i="29"/>
  <c r="AE18" i="29"/>
  <c r="AF18" i="29"/>
  <c r="AG18" i="29"/>
  <c r="AH18" i="29"/>
  <c r="AI18" i="29"/>
  <c r="AJ18" i="29"/>
  <c r="AK18" i="29"/>
  <c r="AL18" i="29"/>
  <c r="AM18" i="29"/>
  <c r="AN18" i="29"/>
  <c r="AO18" i="29"/>
  <c r="Y19" i="29"/>
  <c r="Z19" i="29"/>
  <c r="AA19" i="29"/>
  <c r="AB19" i="29"/>
  <c r="AC19" i="29"/>
  <c r="AD19" i="29"/>
  <c r="AE19" i="29"/>
  <c r="AF19" i="29"/>
  <c r="AG19" i="29"/>
  <c r="AH19" i="29"/>
  <c r="AI19" i="29"/>
  <c r="AJ19" i="29"/>
  <c r="AK19" i="29"/>
  <c r="AL19" i="29"/>
  <c r="AM19" i="29"/>
  <c r="AN19" i="29"/>
  <c r="AO19" i="29"/>
  <c r="Y20" i="29"/>
  <c r="Z20" i="29"/>
  <c r="AA20" i="29"/>
  <c r="AB20" i="29"/>
  <c r="AC20" i="29"/>
  <c r="AD20" i="29"/>
  <c r="AE20" i="29"/>
  <c r="AF20" i="29"/>
  <c r="AG20" i="29"/>
  <c r="AH20" i="29"/>
  <c r="AI20" i="29"/>
  <c r="AJ20" i="29"/>
  <c r="AK20" i="29"/>
  <c r="AL20" i="29"/>
  <c r="AM20" i="29"/>
  <c r="AN20" i="29"/>
  <c r="AO20" i="29"/>
  <c r="Y21" i="29"/>
  <c r="Z21" i="29"/>
  <c r="AA21" i="29"/>
  <c r="AB21" i="29"/>
  <c r="AC21" i="29"/>
  <c r="AD21" i="29"/>
  <c r="AE21" i="29"/>
  <c r="AF21" i="29"/>
  <c r="AG21" i="29"/>
  <c r="AH21" i="29"/>
  <c r="AI21" i="29"/>
  <c r="AJ21" i="29"/>
  <c r="AK21" i="29"/>
  <c r="AL21" i="29"/>
  <c r="AM21" i="29"/>
  <c r="AN21" i="29"/>
  <c r="AO21" i="29"/>
  <c r="Y22" i="29"/>
  <c r="Z22" i="29"/>
  <c r="AA22" i="29"/>
  <c r="AB22" i="29"/>
  <c r="AC22" i="29"/>
  <c r="AD22" i="29"/>
  <c r="AE22" i="29"/>
  <c r="AF22" i="29"/>
  <c r="AG22" i="29"/>
  <c r="AH22" i="29"/>
  <c r="AI22" i="29"/>
  <c r="AJ22" i="29"/>
  <c r="AK22" i="29"/>
  <c r="AL22" i="29"/>
  <c r="AM22" i="29"/>
  <c r="AN22" i="29"/>
  <c r="AO22" i="29"/>
  <c r="Y23" i="29"/>
  <c r="Z23" i="29"/>
  <c r="AA23" i="29"/>
  <c r="AB23" i="29"/>
  <c r="AC23" i="29"/>
  <c r="AD23" i="29"/>
  <c r="AE23" i="29"/>
  <c r="AF23" i="29"/>
  <c r="AG23" i="29"/>
  <c r="AH23" i="29"/>
  <c r="AI23" i="29"/>
  <c r="AJ23" i="29"/>
  <c r="AK23" i="29"/>
  <c r="AL23" i="29"/>
  <c r="AM23" i="29"/>
  <c r="AN23" i="29"/>
  <c r="AO23" i="29"/>
  <c r="Y24" i="29"/>
  <c r="Z24" i="29"/>
  <c r="AA24" i="29"/>
  <c r="AB24" i="29"/>
  <c r="AC24" i="29"/>
  <c r="AD24" i="29"/>
  <c r="AE24" i="29"/>
  <c r="AF24" i="29"/>
  <c r="AG24" i="29"/>
  <c r="AH24" i="29"/>
  <c r="AI24" i="29"/>
  <c r="AJ24" i="29"/>
  <c r="AK24" i="29"/>
  <c r="AL24" i="29"/>
  <c r="AM24" i="29"/>
  <c r="AN24" i="29"/>
  <c r="AO24" i="29"/>
  <c r="Y25" i="29"/>
  <c r="Z25" i="29"/>
  <c r="AA25" i="29"/>
  <c r="AB25" i="29"/>
  <c r="AC25" i="29"/>
  <c r="AD25" i="29"/>
  <c r="AE25" i="29"/>
  <c r="AF25" i="29"/>
  <c r="AG25" i="29"/>
  <c r="AH25" i="29"/>
  <c r="AI25" i="29"/>
  <c r="AJ25" i="29"/>
  <c r="AK25" i="29"/>
  <c r="AL25" i="29"/>
  <c r="AM25" i="29"/>
  <c r="AN25" i="29"/>
  <c r="AO25" i="29"/>
  <c r="Y26" i="29"/>
  <c r="Z26" i="29"/>
  <c r="AA26" i="29"/>
  <c r="AB26" i="29"/>
  <c r="AC26" i="29"/>
  <c r="AD26" i="29"/>
  <c r="AE26" i="29"/>
  <c r="AF26" i="29"/>
  <c r="AG26" i="29"/>
  <c r="AH26" i="29"/>
  <c r="AI26" i="29"/>
  <c r="AJ26" i="29"/>
  <c r="AK26" i="29"/>
  <c r="AL26" i="29"/>
  <c r="AM26" i="29"/>
  <c r="AN26" i="29"/>
  <c r="AO26" i="29"/>
  <c r="Y27" i="29"/>
  <c r="Z27" i="29"/>
  <c r="AA27" i="29"/>
  <c r="AB27" i="29"/>
  <c r="AC27" i="29"/>
  <c r="AD27" i="29"/>
  <c r="AE27" i="29"/>
  <c r="AF27" i="29"/>
  <c r="AG27" i="29"/>
  <c r="AH27" i="29"/>
  <c r="AI27" i="29"/>
  <c r="AJ27" i="29"/>
  <c r="AK27" i="29"/>
  <c r="AL27" i="29"/>
  <c r="AM27" i="29"/>
  <c r="AN27" i="29"/>
  <c r="AO27" i="29"/>
  <c r="Y28" i="29"/>
  <c r="Z28" i="29"/>
  <c r="AA28" i="29"/>
  <c r="AB28" i="29"/>
  <c r="AC28" i="29"/>
  <c r="AD28" i="29"/>
  <c r="AE28" i="29"/>
  <c r="AF28" i="29"/>
  <c r="AG28" i="29"/>
  <c r="AH28" i="29"/>
  <c r="AI28" i="29"/>
  <c r="AJ28" i="29"/>
  <c r="AK28" i="29"/>
  <c r="AL28" i="29"/>
  <c r="AM28" i="29"/>
  <c r="AN28" i="29"/>
  <c r="AO28" i="29"/>
  <c r="Y29" i="29"/>
  <c r="Z29" i="29"/>
  <c r="AA29" i="29"/>
  <c r="AB29" i="29"/>
  <c r="AC29" i="29"/>
  <c r="AD29" i="29"/>
  <c r="AE29" i="29"/>
  <c r="AF29" i="29"/>
  <c r="AG29" i="29"/>
  <c r="AH29" i="29"/>
  <c r="AI29" i="29"/>
  <c r="AJ29" i="29"/>
  <c r="AK29" i="29"/>
  <c r="AL29" i="29"/>
  <c r="AM29" i="29"/>
  <c r="AN29" i="29"/>
  <c r="AO29" i="29"/>
  <c r="Y30" i="29"/>
  <c r="Z30" i="29"/>
  <c r="AA30" i="29"/>
  <c r="AB30" i="29"/>
  <c r="AC30" i="29"/>
  <c r="AD30" i="29"/>
  <c r="AE30" i="29"/>
  <c r="AF30" i="29"/>
  <c r="AG30" i="29"/>
  <c r="AH30" i="29"/>
  <c r="AI30" i="29"/>
  <c r="AJ30" i="29"/>
  <c r="AK30" i="29"/>
  <c r="AL30" i="29"/>
  <c r="AM30" i="29"/>
  <c r="AN30" i="29"/>
  <c r="AO30" i="29"/>
  <c r="Y31" i="29"/>
  <c r="Z31" i="29"/>
  <c r="AA31" i="29"/>
  <c r="AB31" i="29"/>
  <c r="AC31" i="29"/>
  <c r="AD31" i="29"/>
  <c r="AE31" i="29"/>
  <c r="AF31" i="29"/>
  <c r="AG31" i="29"/>
  <c r="AH31" i="29"/>
  <c r="AI31" i="29"/>
  <c r="AJ31" i="29"/>
  <c r="AK31" i="29"/>
  <c r="AL31" i="29"/>
  <c r="AM31" i="29"/>
  <c r="AN31" i="29"/>
  <c r="AO31" i="29"/>
  <c r="Y32" i="29"/>
  <c r="Z32" i="29"/>
  <c r="AA32" i="29"/>
  <c r="AB32" i="29"/>
  <c r="AC32" i="29"/>
  <c r="AD32" i="29"/>
  <c r="AE32" i="29"/>
  <c r="AF32" i="29"/>
  <c r="AG32" i="29"/>
  <c r="AH32" i="29"/>
  <c r="AI32" i="29"/>
  <c r="AJ32" i="29"/>
  <c r="AK32" i="29"/>
  <c r="AL32" i="29"/>
  <c r="AM32" i="29"/>
  <c r="AN32" i="29"/>
  <c r="AO32" i="29"/>
  <c r="Y33" i="29"/>
  <c r="Z33" i="29"/>
  <c r="AA33" i="29"/>
  <c r="AB33" i="29"/>
  <c r="AC33" i="29"/>
  <c r="AD33" i="29"/>
  <c r="AE33" i="29"/>
  <c r="AF33" i="29"/>
  <c r="AG33" i="29"/>
  <c r="AH33" i="29"/>
  <c r="AI33" i="29"/>
  <c r="AJ33" i="29"/>
  <c r="AK33" i="29"/>
  <c r="AL33" i="29"/>
  <c r="AM33" i="29"/>
  <c r="AN33" i="29"/>
  <c r="AO33" i="29"/>
  <c r="Y34" i="29"/>
  <c r="Z34" i="29"/>
  <c r="AA34" i="29"/>
  <c r="AB34" i="29"/>
  <c r="AC34" i="29"/>
  <c r="AD34" i="29"/>
  <c r="AE34" i="29"/>
  <c r="AF34" i="29"/>
  <c r="AG34" i="29"/>
  <c r="AH34" i="29"/>
  <c r="AI34" i="29"/>
  <c r="AJ34" i="29"/>
  <c r="AK34" i="29"/>
  <c r="AL34" i="29"/>
  <c r="AM34" i="29"/>
  <c r="AN34" i="29"/>
  <c r="AO34" i="29"/>
  <c r="Y35" i="29"/>
  <c r="Z35" i="29"/>
  <c r="AA35" i="29"/>
  <c r="AB35" i="29"/>
  <c r="AC35" i="29"/>
  <c r="AD35" i="29"/>
  <c r="AE35" i="29"/>
  <c r="AF35" i="29"/>
  <c r="AG35" i="29"/>
  <c r="AH35" i="29"/>
  <c r="AI35" i="29"/>
  <c r="AJ35" i="29"/>
  <c r="AK35" i="29"/>
  <c r="AL35" i="29"/>
  <c r="AM35" i="29"/>
  <c r="AN35" i="29"/>
  <c r="AO35" i="29"/>
  <c r="Y36" i="29"/>
  <c r="Z36" i="29"/>
  <c r="AA36" i="29"/>
  <c r="AB36" i="29"/>
  <c r="AC36" i="29"/>
  <c r="AD36" i="29"/>
  <c r="AE36" i="29"/>
  <c r="AF36" i="29"/>
  <c r="AG36" i="29"/>
  <c r="AH36" i="29"/>
  <c r="AI36" i="29"/>
  <c r="AJ36" i="29"/>
  <c r="AK36" i="29"/>
  <c r="AL36" i="29"/>
  <c r="AM36" i="29"/>
  <c r="AN36" i="29"/>
  <c r="AO36" i="29"/>
  <c r="Y37" i="29"/>
  <c r="Z37" i="29"/>
  <c r="AA37" i="29"/>
  <c r="AB37" i="29"/>
  <c r="AC37" i="29"/>
  <c r="AD37" i="29"/>
  <c r="AE37" i="29"/>
  <c r="AF37" i="29"/>
  <c r="AG37" i="29"/>
  <c r="AH37" i="29"/>
  <c r="AI37" i="29"/>
  <c r="AJ37" i="29"/>
  <c r="AK37" i="29"/>
  <c r="AL37" i="29"/>
  <c r="AM37" i="29"/>
  <c r="AN37" i="29"/>
  <c r="AO37" i="29"/>
  <c r="Y38" i="29"/>
  <c r="Z38" i="29"/>
  <c r="AA38" i="29"/>
  <c r="AB38" i="29"/>
  <c r="AC38" i="29"/>
  <c r="AD38" i="29"/>
  <c r="AE38" i="29"/>
  <c r="AF38" i="29"/>
  <c r="AG38" i="29"/>
  <c r="AH38" i="29"/>
  <c r="AI38" i="29"/>
  <c r="AJ38" i="29"/>
  <c r="AK38" i="29"/>
  <c r="AL38" i="29"/>
  <c r="AM38" i="29"/>
  <c r="AN38" i="29"/>
  <c r="AO38" i="29"/>
  <c r="Y39" i="29"/>
  <c r="Z39" i="29"/>
  <c r="AA39" i="29"/>
  <c r="AB39" i="29"/>
  <c r="AC39" i="29"/>
  <c r="AD39" i="29"/>
  <c r="AE39" i="29"/>
  <c r="AF39" i="29"/>
  <c r="AG39" i="29"/>
  <c r="AH39" i="29"/>
  <c r="AI39" i="29"/>
  <c r="AJ39" i="29"/>
  <c r="AK39" i="29"/>
  <c r="AL39" i="29"/>
  <c r="AM39" i="29"/>
  <c r="AN39" i="29"/>
  <c r="AO39" i="29"/>
  <c r="Y40" i="29"/>
  <c r="Z40" i="29"/>
  <c r="AA40" i="29"/>
  <c r="AB40" i="29"/>
  <c r="AC40" i="29"/>
  <c r="AD40" i="29"/>
  <c r="AE40" i="29"/>
  <c r="AF40" i="29"/>
  <c r="AG40" i="29"/>
  <c r="AH40" i="29"/>
  <c r="AI40" i="29"/>
  <c r="AJ40" i="29"/>
  <c r="AK40" i="29"/>
  <c r="AL40" i="29"/>
  <c r="AM40" i="29"/>
  <c r="AN40" i="29"/>
  <c r="AO40" i="29"/>
  <c r="Y41" i="29"/>
  <c r="Z41" i="29"/>
  <c r="AA41" i="29"/>
  <c r="AB41" i="29"/>
  <c r="AC41" i="29"/>
  <c r="AD41" i="29"/>
  <c r="AE41" i="29"/>
  <c r="AF41" i="29"/>
  <c r="AG41" i="29"/>
  <c r="AH41" i="29"/>
  <c r="AI41" i="29"/>
  <c r="AJ41" i="29"/>
  <c r="AK41" i="29"/>
  <c r="AL41" i="29"/>
  <c r="AM41" i="29"/>
  <c r="AN41" i="29"/>
  <c r="AO41" i="29"/>
  <c r="Y42" i="29"/>
  <c r="Z42" i="29"/>
  <c r="AA42" i="29"/>
  <c r="AB42" i="29"/>
  <c r="AC42" i="29"/>
  <c r="AD42" i="29"/>
  <c r="AE42" i="29"/>
  <c r="AF42" i="29"/>
  <c r="AG42" i="29"/>
  <c r="AH42" i="29"/>
  <c r="AI42" i="29"/>
  <c r="AJ42" i="29"/>
  <c r="AK42" i="29"/>
  <c r="AL42" i="29"/>
  <c r="AM42" i="29"/>
  <c r="AN42" i="29"/>
  <c r="AO42" i="29"/>
  <c r="Y43" i="29"/>
  <c r="Z43" i="29"/>
  <c r="AA43" i="29"/>
  <c r="AB43" i="29"/>
  <c r="AC43" i="29"/>
  <c r="AD43" i="29"/>
  <c r="AE43" i="29"/>
  <c r="AF43" i="29"/>
  <c r="AG43" i="29"/>
  <c r="AH43" i="29"/>
  <c r="AI43" i="29"/>
  <c r="AJ43" i="29"/>
  <c r="AK43" i="29"/>
  <c r="AL43" i="29"/>
  <c r="AM43" i="29"/>
  <c r="AN43" i="29"/>
  <c r="AO43" i="29"/>
  <c r="Y44" i="29"/>
  <c r="Z44" i="29"/>
  <c r="AA44" i="29"/>
  <c r="AB44" i="29"/>
  <c r="AC44" i="29"/>
  <c r="AD44" i="29"/>
  <c r="AE44" i="29"/>
  <c r="AF44" i="29"/>
  <c r="AG44" i="29"/>
  <c r="AH44" i="29"/>
  <c r="AI44" i="29"/>
  <c r="AJ44" i="29"/>
  <c r="AK44" i="29"/>
  <c r="AL44" i="29"/>
  <c r="AM44" i="29"/>
  <c r="AN44" i="29"/>
  <c r="AO44" i="29"/>
  <c r="Y45" i="29"/>
  <c r="Z45" i="29"/>
  <c r="AA45" i="29"/>
  <c r="AB45" i="29"/>
  <c r="AC45" i="29"/>
  <c r="AD45" i="29"/>
  <c r="AE45" i="29"/>
  <c r="AF45" i="29"/>
  <c r="AG45" i="29"/>
  <c r="AH45" i="29"/>
  <c r="AI45" i="29"/>
  <c r="AJ45" i="29"/>
  <c r="AK45" i="29"/>
  <c r="AL45" i="29"/>
  <c r="AM45" i="29"/>
  <c r="AN45" i="29"/>
  <c r="AO45" i="29"/>
  <c r="Y46" i="29"/>
  <c r="Z46" i="29"/>
  <c r="AA46" i="29"/>
  <c r="AB46" i="29"/>
  <c r="AC46" i="29"/>
  <c r="AD46" i="29"/>
  <c r="AE46" i="29"/>
  <c r="AF46" i="29"/>
  <c r="AG46" i="29"/>
  <c r="AH46" i="29"/>
  <c r="AI46" i="29"/>
  <c r="AJ46" i="29"/>
  <c r="AK46" i="29"/>
  <c r="AL46" i="29"/>
  <c r="AM46" i="29"/>
  <c r="AN46" i="29"/>
  <c r="AO46" i="29"/>
  <c r="Y47" i="29"/>
  <c r="Z47" i="29"/>
  <c r="AA47" i="29"/>
  <c r="AB47" i="29"/>
  <c r="AC47" i="29"/>
  <c r="AD47" i="29"/>
  <c r="AE47" i="29"/>
  <c r="AF47" i="29"/>
  <c r="AG47" i="29"/>
  <c r="AH47" i="29"/>
  <c r="AI47" i="29"/>
  <c r="AJ47" i="29"/>
  <c r="AK47" i="29"/>
  <c r="AL47" i="29"/>
  <c r="AM47" i="29"/>
  <c r="AN47" i="29"/>
  <c r="AO47" i="29"/>
  <c r="Y48" i="29"/>
  <c r="Z48" i="29"/>
  <c r="AA48" i="29"/>
  <c r="AB48" i="29"/>
  <c r="AC48" i="29"/>
  <c r="AD48" i="29"/>
  <c r="AE48" i="29"/>
  <c r="AF48" i="29"/>
  <c r="AG48" i="29"/>
  <c r="AH48" i="29"/>
  <c r="AI48" i="29"/>
  <c r="AJ48" i="29"/>
  <c r="AK48" i="29"/>
  <c r="AL48" i="29"/>
  <c r="AM48" i="29"/>
  <c r="AN48" i="29"/>
  <c r="AO48" i="29"/>
  <c r="Y49" i="29"/>
  <c r="Z49" i="29"/>
  <c r="AA49" i="29"/>
  <c r="AB49" i="29"/>
  <c r="AC49" i="29"/>
  <c r="AD49" i="29"/>
  <c r="AE49" i="29"/>
  <c r="AF49" i="29"/>
  <c r="AG49" i="29"/>
  <c r="AH49" i="29"/>
  <c r="AI49" i="29"/>
  <c r="AJ49" i="29"/>
  <c r="AK49" i="29"/>
  <c r="AL49" i="29"/>
  <c r="AM49" i="29"/>
  <c r="AN49" i="29"/>
  <c r="AO49" i="29"/>
  <c r="Y50" i="29"/>
  <c r="Z50" i="29"/>
  <c r="AA50" i="29"/>
  <c r="AB50" i="29"/>
  <c r="AC50" i="29"/>
  <c r="AD50" i="29"/>
  <c r="AE50" i="29"/>
  <c r="AF50" i="29"/>
  <c r="AG50" i="29"/>
  <c r="AH50" i="29"/>
  <c r="AI50" i="29"/>
  <c r="AJ50" i="29"/>
  <c r="AK50" i="29"/>
  <c r="AL50" i="29"/>
  <c r="AM50" i="29"/>
  <c r="AN50" i="29"/>
  <c r="AO50" i="29"/>
  <c r="Y51" i="29"/>
  <c r="Z51" i="29"/>
  <c r="AA51" i="29"/>
  <c r="AB51" i="29"/>
  <c r="AC51" i="29"/>
  <c r="AD51" i="29"/>
  <c r="AE51" i="29"/>
  <c r="AF51" i="29"/>
  <c r="AG51" i="29"/>
  <c r="AH51" i="29"/>
  <c r="AI51" i="29"/>
  <c r="AJ51" i="29"/>
  <c r="AK51" i="29"/>
  <c r="AL51" i="29"/>
  <c r="AM51" i="29"/>
  <c r="AN51" i="29"/>
  <c r="AO51" i="29"/>
  <c r="Y52" i="29"/>
  <c r="Z52" i="29"/>
  <c r="AA52" i="29"/>
  <c r="AB52" i="29"/>
  <c r="AC52" i="29"/>
  <c r="AD52" i="29"/>
  <c r="AE52" i="29"/>
  <c r="AF52" i="29"/>
  <c r="AG52" i="29"/>
  <c r="AH52" i="29"/>
  <c r="AI52" i="29"/>
  <c r="AJ52" i="29"/>
  <c r="AK52" i="29"/>
  <c r="AL52" i="29"/>
  <c r="AM52" i="29"/>
  <c r="AN52" i="29"/>
  <c r="AO52" i="29"/>
  <c r="Y53" i="29"/>
  <c r="Z53" i="29"/>
  <c r="AA53" i="29"/>
  <c r="AB53" i="29"/>
  <c r="AC53" i="29"/>
  <c r="AD53" i="29"/>
  <c r="AE53" i="29"/>
  <c r="AF53" i="29"/>
  <c r="AG53" i="29"/>
  <c r="AH53" i="29"/>
  <c r="AI53" i="29"/>
  <c r="AJ53" i="29"/>
  <c r="AK53" i="29"/>
  <c r="AL53" i="29"/>
  <c r="AM53" i="29"/>
  <c r="AN53" i="29"/>
  <c r="AO53" i="29"/>
  <c r="Y54" i="29"/>
  <c r="Z54" i="29"/>
  <c r="AA54" i="29"/>
  <c r="AB54" i="29"/>
  <c r="AC54" i="29"/>
  <c r="AD54" i="29"/>
  <c r="AE54" i="29"/>
  <c r="AF54" i="29"/>
  <c r="AG54" i="29"/>
  <c r="AH54" i="29"/>
  <c r="AI54" i="29"/>
  <c r="AJ54" i="29"/>
  <c r="AK54" i="29"/>
  <c r="AL54" i="29"/>
  <c r="AM54" i="29"/>
  <c r="AN54" i="29"/>
  <c r="AO54" i="29"/>
  <c r="Y55" i="29"/>
  <c r="Z55" i="29"/>
  <c r="AA55" i="29"/>
  <c r="AB55" i="29"/>
  <c r="AC55" i="29"/>
  <c r="AD55" i="29"/>
  <c r="AE55" i="29"/>
  <c r="AF55" i="29"/>
  <c r="AG55" i="29"/>
  <c r="AH55" i="29"/>
  <c r="AI55" i="29"/>
  <c r="AJ55" i="29"/>
  <c r="AK55" i="29"/>
  <c r="AL55" i="29"/>
  <c r="AM55" i="29"/>
  <c r="AN55" i="29"/>
  <c r="AO55" i="29"/>
  <c r="Y56" i="29"/>
  <c r="Z56" i="29"/>
  <c r="AA56" i="29"/>
  <c r="AB56" i="29"/>
  <c r="AC56" i="29"/>
  <c r="AD56" i="29"/>
  <c r="AE56" i="29"/>
  <c r="AF56" i="29"/>
  <c r="AG56" i="29"/>
  <c r="AH56" i="29"/>
  <c r="AI56" i="29"/>
  <c r="AJ56" i="29"/>
  <c r="AK56" i="29"/>
  <c r="AL56" i="29"/>
  <c r="AM56" i="29"/>
  <c r="AN56" i="29"/>
  <c r="AO56" i="29"/>
  <c r="Y57" i="29"/>
  <c r="Z57" i="29"/>
  <c r="AA57" i="29"/>
  <c r="AB57" i="29"/>
  <c r="AC57" i="29"/>
  <c r="AD57" i="29"/>
  <c r="AE57" i="29"/>
  <c r="AF57" i="29"/>
  <c r="AG57" i="29"/>
  <c r="AH57" i="29"/>
  <c r="AI57" i="29"/>
  <c r="AJ57" i="29"/>
  <c r="AK57" i="29"/>
  <c r="AL57" i="29"/>
  <c r="AM57" i="29"/>
  <c r="AN57" i="29"/>
  <c r="AO57" i="29"/>
  <c r="Y58" i="29"/>
  <c r="Z58" i="29"/>
  <c r="AA58" i="29"/>
  <c r="AB58" i="29"/>
  <c r="AC58" i="29"/>
  <c r="AD58" i="29"/>
  <c r="AE58" i="29"/>
  <c r="AF58" i="29"/>
  <c r="AG58" i="29"/>
  <c r="AH58" i="29"/>
  <c r="AI58" i="29"/>
  <c r="AJ58" i="29"/>
  <c r="AK58" i="29"/>
  <c r="AL58" i="29"/>
  <c r="AM58" i="29"/>
  <c r="AN58" i="29"/>
  <c r="AO58" i="29"/>
  <c r="Y59" i="29"/>
  <c r="Z59" i="29"/>
  <c r="AA59" i="29"/>
  <c r="AB59" i="29"/>
  <c r="AC59" i="29"/>
  <c r="AD59" i="29"/>
  <c r="AE59" i="29"/>
  <c r="AF59" i="29"/>
  <c r="AG59" i="29"/>
  <c r="AH59" i="29"/>
  <c r="AI59" i="29"/>
  <c r="AJ59" i="29"/>
  <c r="AK59" i="29"/>
  <c r="AL59" i="29"/>
  <c r="AM59" i="29"/>
  <c r="AN59" i="29"/>
  <c r="AO59" i="29"/>
  <c r="Y60" i="29"/>
  <c r="Z60" i="29"/>
  <c r="AA60" i="29"/>
  <c r="AB60" i="29"/>
  <c r="AC60" i="29"/>
  <c r="AD60" i="29"/>
  <c r="AE60" i="29"/>
  <c r="AF60" i="29"/>
  <c r="AG60" i="29"/>
  <c r="AH60" i="29"/>
  <c r="AI60" i="29"/>
  <c r="AJ60" i="29"/>
  <c r="AK60" i="29"/>
  <c r="AL60" i="29"/>
  <c r="AM60" i="29"/>
  <c r="AN60" i="29"/>
  <c r="AO60" i="29"/>
  <c r="Y61" i="29"/>
  <c r="Z61" i="29"/>
  <c r="AA61" i="29"/>
  <c r="AB61" i="29"/>
  <c r="AC61" i="29"/>
  <c r="AD61" i="29"/>
  <c r="AE61" i="29"/>
  <c r="AF61" i="29"/>
  <c r="AG61" i="29"/>
  <c r="AH61" i="29"/>
  <c r="AI61" i="29"/>
  <c r="AJ61" i="29"/>
  <c r="AK61" i="29"/>
  <c r="AL61" i="29"/>
  <c r="AM61" i="29"/>
  <c r="AN61" i="29"/>
  <c r="AO61" i="29"/>
  <c r="Y62" i="29"/>
  <c r="Z62" i="29"/>
  <c r="AA62" i="29"/>
  <c r="AB62" i="29"/>
  <c r="AC62" i="29"/>
  <c r="AD62" i="29"/>
  <c r="AE62" i="29"/>
  <c r="AF62" i="29"/>
  <c r="AG62" i="29"/>
  <c r="AH62" i="29"/>
  <c r="AI62" i="29"/>
  <c r="AJ62" i="29"/>
  <c r="AK62" i="29"/>
  <c r="AL62" i="29"/>
  <c r="AM62" i="29"/>
  <c r="AN62" i="29"/>
  <c r="AO62" i="29"/>
  <c r="Y63" i="29"/>
  <c r="Z63" i="29"/>
  <c r="AA63" i="29"/>
  <c r="AB63" i="29"/>
  <c r="AC63" i="29"/>
  <c r="AD63" i="29"/>
  <c r="AE63" i="29"/>
  <c r="AF63" i="29"/>
  <c r="AG63" i="29"/>
  <c r="AH63" i="29"/>
  <c r="AI63" i="29"/>
  <c r="AJ63" i="29"/>
  <c r="AK63" i="29"/>
  <c r="AL63" i="29"/>
  <c r="AM63" i="29"/>
  <c r="AN63" i="29"/>
  <c r="AO63" i="29"/>
  <c r="Y64" i="29"/>
  <c r="Z64" i="29"/>
  <c r="AA64" i="29"/>
  <c r="AB64" i="29"/>
  <c r="AC64" i="29"/>
  <c r="AD64" i="29"/>
  <c r="AE64" i="29"/>
  <c r="AF64" i="29"/>
  <c r="AG64" i="29"/>
  <c r="AH64" i="29"/>
  <c r="AI64" i="29"/>
  <c r="AJ64" i="29"/>
  <c r="AK64" i="29"/>
  <c r="AL64" i="29"/>
  <c r="AM64" i="29"/>
  <c r="AN64" i="29"/>
  <c r="AO64" i="29"/>
  <c r="Y65" i="29"/>
  <c r="Z65" i="29"/>
  <c r="AA65" i="29"/>
  <c r="AB65" i="29"/>
  <c r="AC65" i="29"/>
  <c r="AD65" i="29"/>
  <c r="AE65" i="29"/>
  <c r="AF65" i="29"/>
  <c r="AG65" i="29"/>
  <c r="AH65" i="29"/>
  <c r="AI65" i="29"/>
  <c r="AJ65" i="29"/>
  <c r="AK65" i="29"/>
  <c r="AL65" i="29"/>
  <c r="AM65" i="29"/>
  <c r="AN65" i="29"/>
  <c r="AO65" i="29"/>
  <c r="Y66" i="29"/>
  <c r="Z66" i="29"/>
  <c r="AA66" i="29"/>
  <c r="AB66" i="29"/>
  <c r="AC66" i="29"/>
  <c r="AD66" i="29"/>
  <c r="AE66" i="29"/>
  <c r="AF66" i="29"/>
  <c r="AG66" i="29"/>
  <c r="AH66" i="29"/>
  <c r="AI66" i="29"/>
  <c r="AJ66" i="29"/>
  <c r="AK66" i="29"/>
  <c r="AL66" i="29"/>
  <c r="AM66" i="29"/>
  <c r="AN66" i="29"/>
  <c r="AO66" i="29"/>
  <c r="X78" i="29"/>
  <c r="Y78" i="29"/>
  <c r="Z78" i="29"/>
  <c r="AA78" i="29"/>
  <c r="AB78" i="29"/>
  <c r="AC78" i="29"/>
  <c r="AD78" i="29"/>
  <c r="AE78" i="29"/>
  <c r="AF78" i="29"/>
  <c r="AG78" i="29"/>
  <c r="AH78" i="29"/>
  <c r="AI78" i="29"/>
  <c r="AJ78" i="29"/>
  <c r="AK78" i="29"/>
  <c r="AL78" i="29"/>
  <c r="AM78" i="29"/>
  <c r="AN78" i="29"/>
  <c r="AO78" i="29"/>
  <c r="X79" i="29"/>
  <c r="Y79" i="29"/>
  <c r="Z79" i="29"/>
  <c r="AA79" i="29"/>
  <c r="AB79" i="29"/>
  <c r="AC79" i="29"/>
  <c r="AD79" i="29"/>
  <c r="AE79" i="29"/>
  <c r="AF79" i="29"/>
  <c r="AG79" i="29"/>
  <c r="AH79" i="29"/>
  <c r="AI79" i="29"/>
  <c r="AJ79" i="29"/>
  <c r="AK79" i="29"/>
  <c r="AL79" i="29"/>
  <c r="AM79" i="29"/>
  <c r="AN79" i="29"/>
  <c r="AO79" i="29"/>
  <c r="X80" i="29"/>
  <c r="Y80" i="29"/>
  <c r="Z80" i="29"/>
  <c r="AA80" i="29"/>
  <c r="AB80" i="29"/>
  <c r="AC80" i="29"/>
  <c r="AD80" i="29"/>
  <c r="AE80" i="29"/>
  <c r="AF80" i="29"/>
  <c r="AG80" i="29"/>
  <c r="AH80" i="29"/>
  <c r="AI80" i="29"/>
  <c r="AJ80" i="29"/>
  <c r="AK80" i="29"/>
  <c r="AL80" i="29"/>
  <c r="AM80" i="29"/>
  <c r="AN80" i="29"/>
  <c r="AO80" i="29"/>
  <c r="X81" i="29"/>
  <c r="Y81" i="29"/>
  <c r="Z81" i="29"/>
  <c r="AA81" i="29"/>
  <c r="AB81" i="29"/>
  <c r="AC81" i="29"/>
  <c r="AD81" i="29"/>
  <c r="AE81" i="29"/>
  <c r="AF81" i="29"/>
  <c r="AG81" i="29"/>
  <c r="AH81" i="29"/>
  <c r="AI81" i="29"/>
  <c r="AJ81" i="29"/>
  <c r="AK81" i="29"/>
  <c r="AL81" i="29"/>
  <c r="AM81" i="29"/>
  <c r="AN81" i="29"/>
  <c r="AO81" i="29"/>
  <c r="X82" i="29"/>
  <c r="Y82" i="29"/>
  <c r="Z82" i="29"/>
  <c r="AA82" i="29"/>
  <c r="AB82" i="29"/>
  <c r="AC82" i="29"/>
  <c r="AD82" i="29"/>
  <c r="AE82" i="29"/>
  <c r="AF82" i="29"/>
  <c r="AG82" i="29"/>
  <c r="AH82" i="29"/>
  <c r="AI82" i="29"/>
  <c r="AJ82" i="29"/>
  <c r="AK82" i="29"/>
  <c r="AL82" i="29"/>
  <c r="AM82" i="29"/>
  <c r="AN82" i="29"/>
  <c r="AO82" i="29"/>
  <c r="X83" i="29"/>
  <c r="Y83" i="29"/>
  <c r="Z83" i="29"/>
  <c r="AA83" i="29"/>
  <c r="AB83" i="29"/>
  <c r="AC83" i="29"/>
  <c r="AD83" i="29"/>
  <c r="AE83" i="29"/>
  <c r="AF83" i="29"/>
  <c r="AG83" i="29"/>
  <c r="AH83" i="29"/>
  <c r="AI83" i="29"/>
  <c r="AJ83" i="29"/>
  <c r="AK83" i="29"/>
  <c r="AL83" i="29"/>
  <c r="AM83" i="29"/>
  <c r="AN83" i="29"/>
  <c r="AO83" i="29"/>
  <c r="X84" i="29"/>
  <c r="Y84" i="29"/>
  <c r="Z84" i="29"/>
  <c r="AA84" i="29"/>
  <c r="AB84" i="29"/>
  <c r="AC84" i="29"/>
  <c r="AD84" i="29"/>
  <c r="AE84" i="29"/>
  <c r="AF84" i="29"/>
  <c r="AG84" i="29"/>
  <c r="AH84" i="29"/>
  <c r="AI84" i="29"/>
  <c r="AJ84" i="29"/>
  <c r="AK84" i="29"/>
  <c r="AL84" i="29"/>
  <c r="AM84" i="29"/>
  <c r="AN84" i="29"/>
  <c r="AO84" i="29"/>
  <c r="X85" i="29"/>
  <c r="Y85" i="29"/>
  <c r="Z85" i="29"/>
  <c r="AA85" i="29"/>
  <c r="AB85" i="29"/>
  <c r="AC85" i="29"/>
  <c r="AD85" i="29"/>
  <c r="AE85" i="29"/>
  <c r="AF85" i="29"/>
  <c r="AG85" i="29"/>
  <c r="AH85" i="29"/>
  <c r="AI85" i="29"/>
  <c r="AJ85" i="29"/>
  <c r="AK85" i="29"/>
  <c r="AL85" i="29"/>
  <c r="AM85" i="29"/>
  <c r="AN85" i="29"/>
  <c r="AO85" i="29"/>
  <c r="X86" i="29"/>
  <c r="Y86" i="29"/>
  <c r="Z86" i="29"/>
  <c r="AA86" i="29"/>
  <c r="AB86" i="29"/>
  <c r="AC86" i="29"/>
  <c r="AD86" i="29"/>
  <c r="AE86" i="29"/>
  <c r="AF86" i="29"/>
  <c r="AG86" i="29"/>
  <c r="AH86" i="29"/>
  <c r="AI86" i="29"/>
  <c r="AJ86" i="29"/>
  <c r="AK86" i="29"/>
  <c r="AL86" i="29"/>
  <c r="AM86" i="29"/>
  <c r="AN86" i="29"/>
  <c r="AO86" i="29"/>
  <c r="X87" i="29"/>
  <c r="Y87" i="29"/>
  <c r="Z87" i="29"/>
  <c r="AA87" i="29"/>
  <c r="AB87" i="29"/>
  <c r="AC87" i="29"/>
  <c r="AD87" i="29"/>
  <c r="AE87" i="29"/>
  <c r="AF87" i="29"/>
  <c r="AG87" i="29"/>
  <c r="AH87" i="29"/>
  <c r="AI87" i="29"/>
  <c r="AJ87" i="29"/>
  <c r="AK87" i="29"/>
  <c r="AL87" i="29"/>
  <c r="AM87" i="29"/>
  <c r="AN87" i="29"/>
  <c r="AO87" i="29"/>
  <c r="X88" i="29"/>
  <c r="Y88" i="29"/>
  <c r="Z88" i="29"/>
  <c r="AA88" i="29"/>
  <c r="AB88" i="29"/>
  <c r="AC88" i="29"/>
  <c r="AD88" i="29"/>
  <c r="AE88" i="29"/>
  <c r="AF88" i="29"/>
  <c r="AG88" i="29"/>
  <c r="AH88" i="29"/>
  <c r="AI88" i="29"/>
  <c r="AJ88" i="29"/>
  <c r="AK88" i="29"/>
  <c r="AL88" i="29"/>
  <c r="AM88" i="29"/>
  <c r="AN88" i="29"/>
  <c r="AO88" i="29"/>
  <c r="X89" i="29"/>
  <c r="Y89" i="29"/>
  <c r="Z89" i="29"/>
  <c r="AA89" i="29"/>
  <c r="AB89" i="29"/>
  <c r="AC89" i="29"/>
  <c r="AD89" i="29"/>
  <c r="AE89" i="29"/>
  <c r="AF89" i="29"/>
  <c r="AG89" i="29"/>
  <c r="AH89" i="29"/>
  <c r="AI89" i="29"/>
  <c r="AJ89" i="29"/>
  <c r="AK89" i="29"/>
  <c r="AL89" i="29"/>
  <c r="AM89" i="29"/>
  <c r="AN89" i="29"/>
  <c r="AO89" i="29"/>
  <c r="X90" i="29"/>
  <c r="Y90" i="29"/>
  <c r="Z90" i="29"/>
  <c r="AA90" i="29"/>
  <c r="AB90" i="29"/>
  <c r="AC90" i="29"/>
  <c r="AD90" i="29"/>
  <c r="AE90" i="29"/>
  <c r="AF90" i="29"/>
  <c r="AG90" i="29"/>
  <c r="AH90" i="29"/>
  <c r="AI90" i="29"/>
  <c r="AJ90" i="29"/>
  <c r="AK90" i="29"/>
  <c r="AL90" i="29"/>
  <c r="AM90" i="29"/>
  <c r="AN90" i="29"/>
  <c r="AO90" i="29"/>
  <c r="X91" i="29"/>
  <c r="Y91" i="29"/>
  <c r="Z91" i="29"/>
  <c r="AA91" i="29"/>
  <c r="AB91" i="29"/>
  <c r="AC91" i="29"/>
  <c r="AD91" i="29"/>
  <c r="AE91" i="29"/>
  <c r="AF91" i="29"/>
  <c r="AG91" i="29"/>
  <c r="AH91" i="29"/>
  <c r="AI91" i="29"/>
  <c r="AJ91" i="29"/>
  <c r="AK91" i="29"/>
  <c r="AL91" i="29"/>
  <c r="AM91" i="29"/>
  <c r="AN91" i="29"/>
  <c r="AO91" i="29"/>
  <c r="X92" i="29"/>
  <c r="Y92" i="29"/>
  <c r="Z92" i="29"/>
  <c r="AA92" i="29"/>
  <c r="AB92" i="29"/>
  <c r="AC92" i="29"/>
  <c r="AD92" i="29"/>
  <c r="AE92" i="29"/>
  <c r="AF92" i="29"/>
  <c r="AG92" i="29"/>
  <c r="AH92" i="29"/>
  <c r="AI92" i="29"/>
  <c r="AJ92" i="29"/>
  <c r="AK92" i="29"/>
  <c r="AL92" i="29"/>
  <c r="AM92" i="29"/>
  <c r="AN92" i="29"/>
  <c r="AO92" i="29"/>
  <c r="X93" i="29"/>
  <c r="Y93" i="29"/>
  <c r="Z93" i="29"/>
  <c r="AA93" i="29"/>
  <c r="AB93" i="29"/>
  <c r="AC93" i="29"/>
  <c r="AD93" i="29"/>
  <c r="AE93" i="29"/>
  <c r="AF93" i="29"/>
  <c r="AG93" i="29"/>
  <c r="AH93" i="29"/>
  <c r="AI93" i="29"/>
  <c r="AJ93" i="29"/>
  <c r="AK93" i="29"/>
  <c r="AL93" i="29"/>
  <c r="AM93" i="29"/>
  <c r="AN93" i="29"/>
  <c r="AO93" i="29"/>
  <c r="X94" i="29"/>
  <c r="Y94" i="29"/>
  <c r="Z94" i="29"/>
  <c r="AA94" i="29"/>
  <c r="AB94" i="29"/>
  <c r="AC94" i="29"/>
  <c r="AD94" i="29"/>
  <c r="AE94" i="29"/>
  <c r="AF94" i="29"/>
  <c r="AG94" i="29"/>
  <c r="AH94" i="29"/>
  <c r="AI94" i="29"/>
  <c r="AJ94" i="29"/>
  <c r="AK94" i="29"/>
  <c r="AL94" i="29"/>
  <c r="AM94" i="29"/>
  <c r="AN94" i="29"/>
  <c r="AO94" i="29"/>
  <c r="X95" i="29"/>
  <c r="Y95" i="29"/>
  <c r="Z95" i="29"/>
  <c r="AA95" i="29"/>
  <c r="AB95" i="29"/>
  <c r="AC95" i="29"/>
  <c r="AD95" i="29"/>
  <c r="AE95" i="29"/>
  <c r="AF95" i="29"/>
  <c r="AG95" i="29"/>
  <c r="AH95" i="29"/>
  <c r="AI95" i="29"/>
  <c r="AJ95" i="29"/>
  <c r="AK95" i="29"/>
  <c r="AL95" i="29"/>
  <c r="AM95" i="29"/>
  <c r="AN95" i="29"/>
  <c r="AO95" i="29"/>
  <c r="X96" i="29"/>
  <c r="Y96" i="29"/>
  <c r="Z96" i="29"/>
  <c r="AA96" i="29"/>
  <c r="AB96" i="29"/>
  <c r="AC96" i="29"/>
  <c r="AD96" i="29"/>
  <c r="AY96" i="29" s="1" a="1"/>
  <c r="AY96" i="29" s="1"/>
  <c r="AE96" i="29"/>
  <c r="AF96" i="29"/>
  <c r="AG96" i="29"/>
  <c r="AH96" i="29"/>
  <c r="AI96" i="29"/>
  <c r="AJ96" i="29"/>
  <c r="AK96" i="29"/>
  <c r="AL96" i="29"/>
  <c r="AM96" i="29"/>
  <c r="AN96" i="29"/>
  <c r="AO96" i="29"/>
  <c r="X97" i="29"/>
  <c r="Y97" i="29"/>
  <c r="Z97" i="29"/>
  <c r="AA97" i="29"/>
  <c r="AB97" i="29"/>
  <c r="AC97" i="29"/>
  <c r="AD97" i="29"/>
  <c r="AE97" i="29"/>
  <c r="AF97" i="29"/>
  <c r="AG97" i="29"/>
  <c r="AH97" i="29"/>
  <c r="AI97" i="29"/>
  <c r="AJ97" i="29"/>
  <c r="AK97" i="29"/>
  <c r="AL97" i="29"/>
  <c r="AM97" i="29"/>
  <c r="AN97" i="29"/>
  <c r="AO97" i="29"/>
  <c r="X98" i="29"/>
  <c r="Y98" i="29"/>
  <c r="Z98" i="29"/>
  <c r="AA98" i="29"/>
  <c r="AB98" i="29"/>
  <c r="AC98" i="29"/>
  <c r="AD98" i="29"/>
  <c r="AE98" i="29"/>
  <c r="AF98" i="29"/>
  <c r="AG98" i="29"/>
  <c r="AH98" i="29"/>
  <c r="AI98" i="29"/>
  <c r="AJ98" i="29"/>
  <c r="AK98" i="29"/>
  <c r="AL98" i="29"/>
  <c r="AM98" i="29"/>
  <c r="AN98" i="29"/>
  <c r="AO98" i="29"/>
  <c r="X99" i="29"/>
  <c r="Y99" i="29"/>
  <c r="Z99" i="29"/>
  <c r="AA99" i="29"/>
  <c r="AB99" i="29"/>
  <c r="AC99" i="29"/>
  <c r="AD99" i="29"/>
  <c r="AE99" i="29"/>
  <c r="AF99" i="29"/>
  <c r="AG99" i="29"/>
  <c r="AH99" i="29"/>
  <c r="AI99" i="29"/>
  <c r="AJ99" i="29"/>
  <c r="AK99" i="29"/>
  <c r="AL99" i="29"/>
  <c r="AM99" i="29"/>
  <c r="AN99" i="29"/>
  <c r="AO99" i="29"/>
  <c r="X100" i="29"/>
  <c r="Y100" i="29"/>
  <c r="Z100" i="29"/>
  <c r="AA100" i="29"/>
  <c r="AB100" i="29"/>
  <c r="AC100" i="29"/>
  <c r="AD100" i="29"/>
  <c r="AY100" i="29" s="1" a="1"/>
  <c r="AY100" i="29" s="1"/>
  <c r="AE100" i="29"/>
  <c r="AF100" i="29"/>
  <c r="AG100" i="29"/>
  <c r="AH100" i="29"/>
  <c r="AI100" i="29"/>
  <c r="AJ100" i="29"/>
  <c r="AK100" i="29"/>
  <c r="AL100" i="29"/>
  <c r="AM100" i="29"/>
  <c r="AN100" i="29"/>
  <c r="AO100" i="29"/>
  <c r="X101" i="29"/>
  <c r="Y101" i="29"/>
  <c r="Z101" i="29"/>
  <c r="AA101" i="29"/>
  <c r="AB101" i="29"/>
  <c r="AC101" i="29"/>
  <c r="AD101" i="29"/>
  <c r="AE101" i="29"/>
  <c r="AF101" i="29"/>
  <c r="AG101" i="29"/>
  <c r="AH101" i="29"/>
  <c r="AI101" i="29"/>
  <c r="AJ101" i="29"/>
  <c r="AK101" i="29"/>
  <c r="AL101" i="29"/>
  <c r="AM101" i="29"/>
  <c r="AN101" i="29"/>
  <c r="AO101" i="29"/>
  <c r="X102" i="29"/>
  <c r="Y102" i="29"/>
  <c r="Z102" i="29"/>
  <c r="AA102" i="29"/>
  <c r="AB102" i="29"/>
  <c r="AC102" i="29"/>
  <c r="AD102" i="29"/>
  <c r="AY102" i="29" s="1" a="1"/>
  <c r="AY102" i="29" s="1"/>
  <c r="AE102" i="29"/>
  <c r="AF102" i="29"/>
  <c r="AG102" i="29"/>
  <c r="AH102" i="29"/>
  <c r="AI102" i="29"/>
  <c r="AJ102" i="29"/>
  <c r="AK102" i="29"/>
  <c r="AL102" i="29"/>
  <c r="AM102" i="29"/>
  <c r="AN102" i="29"/>
  <c r="AO102" i="29"/>
  <c r="X103" i="29"/>
  <c r="Y103" i="29"/>
  <c r="Z103" i="29"/>
  <c r="AA103" i="29"/>
  <c r="AB103" i="29"/>
  <c r="AC103" i="29"/>
  <c r="AD103" i="29"/>
  <c r="AE103" i="29"/>
  <c r="AF103" i="29"/>
  <c r="AG103" i="29"/>
  <c r="AH103" i="29"/>
  <c r="AI103" i="29"/>
  <c r="AJ103" i="29"/>
  <c r="AK103" i="29"/>
  <c r="AL103" i="29"/>
  <c r="AM103" i="29"/>
  <c r="AN103" i="29"/>
  <c r="AO103" i="29"/>
  <c r="X104" i="29"/>
  <c r="Y104" i="29"/>
  <c r="Z104" i="29"/>
  <c r="AA104" i="29"/>
  <c r="AB104" i="29"/>
  <c r="AC104" i="29"/>
  <c r="AD104" i="29"/>
  <c r="AE104" i="29"/>
  <c r="AF104" i="29"/>
  <c r="AG104" i="29"/>
  <c r="AH104" i="29"/>
  <c r="AI104" i="29"/>
  <c r="AJ104" i="29"/>
  <c r="AK104" i="29"/>
  <c r="AL104" i="29"/>
  <c r="AM104" i="29"/>
  <c r="AN104" i="29"/>
  <c r="AO104" i="29"/>
  <c r="X105" i="29"/>
  <c r="Y105" i="29"/>
  <c r="Z105" i="29"/>
  <c r="AA105" i="29"/>
  <c r="AB105" i="29"/>
  <c r="AC105" i="29"/>
  <c r="AD105" i="29"/>
  <c r="AE105" i="29"/>
  <c r="AF105" i="29"/>
  <c r="AG105" i="29"/>
  <c r="AH105" i="29"/>
  <c r="AI105" i="29"/>
  <c r="AJ105" i="29"/>
  <c r="AK105" i="29"/>
  <c r="AL105" i="29"/>
  <c r="AM105" i="29"/>
  <c r="AN105" i="29"/>
  <c r="AO105" i="29"/>
  <c r="X106" i="29"/>
  <c r="Y106" i="29"/>
  <c r="Z106" i="29"/>
  <c r="AA106" i="29"/>
  <c r="AB106" i="29"/>
  <c r="AC106" i="29"/>
  <c r="AD106" i="29"/>
  <c r="AE106" i="29"/>
  <c r="AF106" i="29"/>
  <c r="AG106" i="29"/>
  <c r="AH106" i="29"/>
  <c r="AI106" i="29"/>
  <c r="AJ106" i="29"/>
  <c r="AK106" i="29"/>
  <c r="AL106" i="29"/>
  <c r="AM106" i="29"/>
  <c r="AN106" i="29"/>
  <c r="AO106" i="29"/>
  <c r="X107" i="29"/>
  <c r="Y107" i="29"/>
  <c r="Z107" i="29"/>
  <c r="AA107" i="29"/>
  <c r="AB107" i="29"/>
  <c r="AC107" i="29"/>
  <c r="AD107" i="29"/>
  <c r="AE107" i="29"/>
  <c r="AF107" i="29"/>
  <c r="AG107" i="29"/>
  <c r="AH107" i="29"/>
  <c r="AI107" i="29"/>
  <c r="AJ107" i="29"/>
  <c r="AK107" i="29"/>
  <c r="AL107" i="29"/>
  <c r="AM107" i="29"/>
  <c r="AN107" i="29"/>
  <c r="AO107" i="29"/>
  <c r="X108" i="29"/>
  <c r="Y108" i="29"/>
  <c r="Z108" i="29"/>
  <c r="AA108" i="29"/>
  <c r="AB108" i="29"/>
  <c r="AC108" i="29"/>
  <c r="AD108" i="29"/>
  <c r="AE108" i="29"/>
  <c r="AF108" i="29"/>
  <c r="AG108" i="29"/>
  <c r="AH108" i="29"/>
  <c r="AI108" i="29"/>
  <c r="AJ108" i="29"/>
  <c r="AK108" i="29"/>
  <c r="AL108" i="29"/>
  <c r="AM108" i="29"/>
  <c r="AN108" i="29"/>
  <c r="AO108" i="29"/>
  <c r="X109" i="29"/>
  <c r="Y109" i="29"/>
  <c r="Z109" i="29"/>
  <c r="AA109" i="29"/>
  <c r="AB109" i="29"/>
  <c r="AC109" i="29"/>
  <c r="AD109" i="29"/>
  <c r="AE109" i="29"/>
  <c r="AF109" i="29"/>
  <c r="AG109" i="29"/>
  <c r="AH109" i="29"/>
  <c r="AI109" i="29"/>
  <c r="AJ109" i="29"/>
  <c r="AK109" i="29"/>
  <c r="AL109" i="29"/>
  <c r="AM109" i="29"/>
  <c r="AN109" i="29"/>
  <c r="AO109" i="29"/>
  <c r="X110" i="29"/>
  <c r="Y110" i="29"/>
  <c r="Z110" i="29"/>
  <c r="AA110" i="29"/>
  <c r="AB110" i="29"/>
  <c r="AC110" i="29"/>
  <c r="AD110" i="29"/>
  <c r="AE110" i="29"/>
  <c r="AF110" i="29"/>
  <c r="AG110" i="29"/>
  <c r="AH110" i="29"/>
  <c r="AI110" i="29"/>
  <c r="AJ110" i="29"/>
  <c r="AK110" i="29"/>
  <c r="AL110" i="29"/>
  <c r="AM110" i="29"/>
  <c r="AN110" i="29"/>
  <c r="AO110" i="29"/>
  <c r="X111" i="29"/>
  <c r="Y111" i="29"/>
  <c r="Z111" i="29"/>
  <c r="AA111" i="29"/>
  <c r="AB111" i="29"/>
  <c r="AC111" i="29"/>
  <c r="AD111" i="29"/>
  <c r="AE111" i="29"/>
  <c r="AF111" i="29"/>
  <c r="AG111" i="29"/>
  <c r="AH111" i="29"/>
  <c r="AI111" i="29"/>
  <c r="AJ111" i="29"/>
  <c r="AK111" i="29"/>
  <c r="AL111" i="29"/>
  <c r="AM111" i="29"/>
  <c r="AN111" i="29"/>
  <c r="AO111" i="29"/>
  <c r="X112" i="29"/>
  <c r="Y112" i="29"/>
  <c r="Z112" i="29"/>
  <c r="AA112" i="29"/>
  <c r="AB112" i="29"/>
  <c r="AC112" i="29"/>
  <c r="AD112" i="29"/>
  <c r="AE112" i="29"/>
  <c r="AF112" i="29"/>
  <c r="AG112" i="29"/>
  <c r="AH112" i="29"/>
  <c r="AI112" i="29"/>
  <c r="AJ112" i="29"/>
  <c r="AK112" i="29"/>
  <c r="AL112" i="29"/>
  <c r="AM112" i="29"/>
  <c r="AN112" i="29"/>
  <c r="AO112" i="29"/>
  <c r="X113" i="29"/>
  <c r="Y113" i="29"/>
  <c r="Z113" i="29"/>
  <c r="AA113" i="29"/>
  <c r="AB113" i="29"/>
  <c r="AC113" i="29"/>
  <c r="AD113" i="29"/>
  <c r="AE113" i="29"/>
  <c r="AF113" i="29"/>
  <c r="AG113" i="29"/>
  <c r="AH113" i="29"/>
  <c r="AI113" i="29"/>
  <c r="AJ113" i="29"/>
  <c r="AK113" i="29"/>
  <c r="AL113" i="29"/>
  <c r="AM113" i="29"/>
  <c r="AN113" i="29"/>
  <c r="AO113" i="29"/>
  <c r="X114" i="29"/>
  <c r="Y114" i="29"/>
  <c r="Z114" i="29"/>
  <c r="AA114" i="29"/>
  <c r="AB114" i="29"/>
  <c r="AC114" i="29"/>
  <c r="AD114" i="29"/>
  <c r="AE114" i="29"/>
  <c r="AF114" i="29"/>
  <c r="AG114" i="29"/>
  <c r="AH114" i="29"/>
  <c r="AI114" i="29"/>
  <c r="AJ114" i="29"/>
  <c r="AK114" i="29"/>
  <c r="AL114" i="29"/>
  <c r="AM114" i="29"/>
  <c r="AN114" i="29"/>
  <c r="AO114" i="29"/>
  <c r="X115" i="29"/>
  <c r="Y115" i="29"/>
  <c r="Z115" i="29"/>
  <c r="AA115" i="29"/>
  <c r="AB115" i="29"/>
  <c r="AC115" i="29"/>
  <c r="AD115" i="29"/>
  <c r="AE115" i="29"/>
  <c r="AF115" i="29"/>
  <c r="AG115" i="29"/>
  <c r="AH115" i="29"/>
  <c r="AI115" i="29"/>
  <c r="AJ115" i="29"/>
  <c r="AK115" i="29"/>
  <c r="AL115" i="29"/>
  <c r="AM115" i="29"/>
  <c r="AN115" i="29"/>
  <c r="AO115" i="29"/>
  <c r="X116" i="29"/>
  <c r="Y116" i="29"/>
  <c r="Z116" i="29"/>
  <c r="AA116" i="29"/>
  <c r="AB116" i="29"/>
  <c r="AC116" i="29"/>
  <c r="AD116" i="29"/>
  <c r="AE116" i="29"/>
  <c r="AF116" i="29"/>
  <c r="AG116" i="29"/>
  <c r="AH116" i="29"/>
  <c r="AI116" i="29"/>
  <c r="AJ116" i="29"/>
  <c r="AK116" i="29"/>
  <c r="AL116" i="29"/>
  <c r="AM116" i="29"/>
  <c r="AN116" i="29"/>
  <c r="AO116" i="29"/>
  <c r="X117" i="29"/>
  <c r="Y117" i="29"/>
  <c r="Z117" i="29"/>
  <c r="AA117" i="29"/>
  <c r="AB117" i="29"/>
  <c r="AC117" i="29"/>
  <c r="AD117" i="29"/>
  <c r="AE117" i="29"/>
  <c r="AF117" i="29"/>
  <c r="AG117" i="29"/>
  <c r="AH117" i="29"/>
  <c r="AI117" i="29"/>
  <c r="AJ117" i="29"/>
  <c r="AK117" i="29"/>
  <c r="AL117" i="29"/>
  <c r="AM117" i="29"/>
  <c r="AN117" i="29"/>
  <c r="AO117" i="29"/>
  <c r="X118" i="29"/>
  <c r="Y118" i="29"/>
  <c r="Z118" i="29"/>
  <c r="AA118" i="29"/>
  <c r="AB118" i="29"/>
  <c r="AC118" i="29"/>
  <c r="AD118" i="29"/>
  <c r="AE118" i="29"/>
  <c r="AF118" i="29"/>
  <c r="AG118" i="29"/>
  <c r="AH118" i="29"/>
  <c r="AI118" i="29"/>
  <c r="AJ118" i="29"/>
  <c r="AK118" i="29"/>
  <c r="AL118" i="29"/>
  <c r="AM118" i="29"/>
  <c r="AN118" i="29"/>
  <c r="AO118" i="29"/>
  <c r="X119" i="29"/>
  <c r="Y119" i="29"/>
  <c r="Z119" i="29"/>
  <c r="AA119" i="29"/>
  <c r="AB119" i="29"/>
  <c r="AC119" i="29"/>
  <c r="AD119" i="29"/>
  <c r="AE119" i="29"/>
  <c r="AF119" i="29"/>
  <c r="AG119" i="29"/>
  <c r="AH119" i="29"/>
  <c r="AI119" i="29"/>
  <c r="AJ119" i="29"/>
  <c r="AK119" i="29"/>
  <c r="AL119" i="29"/>
  <c r="AM119" i="29"/>
  <c r="AN119" i="29"/>
  <c r="AO119" i="29"/>
  <c r="X120" i="29"/>
  <c r="Y120" i="29"/>
  <c r="Z120" i="29"/>
  <c r="AA120" i="29"/>
  <c r="AB120" i="29"/>
  <c r="AC120" i="29"/>
  <c r="AD120" i="29"/>
  <c r="AE120" i="29"/>
  <c r="AF120" i="29"/>
  <c r="AG120" i="29"/>
  <c r="AH120" i="29"/>
  <c r="AI120" i="29"/>
  <c r="AJ120" i="29"/>
  <c r="AK120" i="29"/>
  <c r="AL120" i="29"/>
  <c r="AM120" i="29"/>
  <c r="AN120" i="29"/>
  <c r="AO120" i="29"/>
  <c r="X121" i="29"/>
  <c r="Y121" i="29"/>
  <c r="Z121" i="29"/>
  <c r="AA121" i="29"/>
  <c r="AB121" i="29"/>
  <c r="AC121" i="29"/>
  <c r="AD121" i="29"/>
  <c r="AE121" i="29"/>
  <c r="AF121" i="29"/>
  <c r="AG121" i="29"/>
  <c r="AH121" i="29"/>
  <c r="AI121" i="29"/>
  <c r="AJ121" i="29"/>
  <c r="AK121" i="29"/>
  <c r="AL121" i="29"/>
  <c r="AM121" i="29"/>
  <c r="AN121" i="29"/>
  <c r="AO121" i="29"/>
  <c r="X122" i="29"/>
  <c r="Y122" i="29"/>
  <c r="Z122" i="29"/>
  <c r="AA122" i="29"/>
  <c r="AB122" i="29"/>
  <c r="AC122" i="29"/>
  <c r="AD122" i="29"/>
  <c r="AE122" i="29"/>
  <c r="AF122" i="29"/>
  <c r="AG122" i="29"/>
  <c r="AH122" i="29"/>
  <c r="AI122" i="29"/>
  <c r="AJ122" i="29"/>
  <c r="AK122" i="29"/>
  <c r="AL122" i="29"/>
  <c r="AM122" i="29"/>
  <c r="AN122" i="29"/>
  <c r="AO122" i="29"/>
  <c r="X123" i="29"/>
  <c r="Y123" i="29"/>
  <c r="Z123" i="29"/>
  <c r="AA123" i="29"/>
  <c r="AB123" i="29"/>
  <c r="AC123" i="29"/>
  <c r="AD123" i="29"/>
  <c r="AP123" i="29" s="1"/>
  <c r="AE123" i="29"/>
  <c r="AF123" i="29"/>
  <c r="AG123" i="29"/>
  <c r="AH123" i="29"/>
  <c r="AI123" i="29"/>
  <c r="AJ123" i="29"/>
  <c r="AK123" i="29"/>
  <c r="AL123" i="29"/>
  <c r="AM123" i="29"/>
  <c r="AN123" i="29"/>
  <c r="AO123" i="29"/>
  <c r="X124" i="29"/>
  <c r="Y124" i="29"/>
  <c r="Z124" i="29"/>
  <c r="AA124" i="29"/>
  <c r="AB124" i="29"/>
  <c r="AC124" i="29"/>
  <c r="AD124" i="29"/>
  <c r="AE124" i="29"/>
  <c r="AF124" i="29"/>
  <c r="AG124" i="29"/>
  <c r="AH124" i="29"/>
  <c r="AI124" i="29"/>
  <c r="AJ124" i="29"/>
  <c r="AK124" i="29"/>
  <c r="AL124" i="29"/>
  <c r="AM124" i="29"/>
  <c r="AN124" i="29"/>
  <c r="AO124" i="29"/>
  <c r="X125" i="29"/>
  <c r="Y125" i="29"/>
  <c r="Z125" i="29"/>
  <c r="AA125" i="29"/>
  <c r="AB125" i="29"/>
  <c r="AC125" i="29"/>
  <c r="AD125" i="29"/>
  <c r="AE125" i="29"/>
  <c r="AF125" i="29"/>
  <c r="AG125" i="29"/>
  <c r="AH125" i="29"/>
  <c r="AI125" i="29"/>
  <c r="AJ125" i="29"/>
  <c r="AK125" i="29"/>
  <c r="AL125" i="29"/>
  <c r="AM125" i="29"/>
  <c r="AN125" i="29"/>
  <c r="AO125" i="29"/>
  <c r="X126" i="29"/>
  <c r="Y126" i="29"/>
  <c r="Z126" i="29"/>
  <c r="AA126" i="29"/>
  <c r="AB126" i="29"/>
  <c r="AC126" i="29"/>
  <c r="AD126" i="29"/>
  <c r="AV126" i="29" s="1"/>
  <c r="AE126" i="29"/>
  <c r="AF126" i="29"/>
  <c r="AG126" i="29"/>
  <c r="AH126" i="29"/>
  <c r="AI126" i="29"/>
  <c r="AJ126" i="29"/>
  <c r="AK126" i="29"/>
  <c r="AL126" i="29"/>
  <c r="AM126" i="29"/>
  <c r="AN126" i="29"/>
  <c r="AO126" i="29"/>
  <c r="X127" i="29"/>
  <c r="Y127" i="29"/>
  <c r="Z127" i="29"/>
  <c r="AA127" i="29"/>
  <c r="AB127" i="29"/>
  <c r="AC127" i="29"/>
  <c r="AD127" i="29"/>
  <c r="AE127" i="29"/>
  <c r="AF127" i="29"/>
  <c r="AG127" i="29"/>
  <c r="AH127" i="29"/>
  <c r="AI127" i="29"/>
  <c r="AJ127" i="29"/>
  <c r="AK127" i="29"/>
  <c r="AL127" i="29"/>
  <c r="AM127" i="29"/>
  <c r="AN127" i="29"/>
  <c r="AO127" i="29"/>
  <c r="X128" i="29"/>
  <c r="Y128" i="29"/>
  <c r="Z128" i="29"/>
  <c r="AA128" i="29"/>
  <c r="AB128" i="29"/>
  <c r="AC128" i="29"/>
  <c r="AD128" i="29"/>
  <c r="AE128" i="29"/>
  <c r="AF128" i="29"/>
  <c r="AG128" i="29"/>
  <c r="AH128" i="29"/>
  <c r="AI128" i="29"/>
  <c r="AJ128" i="29"/>
  <c r="AK128" i="29"/>
  <c r="AL128" i="29"/>
  <c r="AM128" i="29"/>
  <c r="AN128" i="29"/>
  <c r="AO128" i="29"/>
  <c r="X129" i="29"/>
  <c r="Y129" i="29"/>
  <c r="Z129" i="29"/>
  <c r="AA129" i="29"/>
  <c r="AB129" i="29"/>
  <c r="AC129" i="29"/>
  <c r="AD129" i="29"/>
  <c r="AE129" i="29"/>
  <c r="AF129" i="29"/>
  <c r="AG129" i="29"/>
  <c r="AH129" i="29"/>
  <c r="AI129" i="29"/>
  <c r="AJ129" i="29"/>
  <c r="AK129" i="29"/>
  <c r="AL129" i="29"/>
  <c r="AM129" i="29"/>
  <c r="AN129" i="29"/>
  <c r="AO129" i="29"/>
  <c r="X130" i="29"/>
  <c r="Y130" i="29"/>
  <c r="Z130" i="29"/>
  <c r="AA130" i="29"/>
  <c r="AB130" i="29"/>
  <c r="AC130" i="29"/>
  <c r="AD130" i="29"/>
  <c r="AE130" i="29"/>
  <c r="AF130" i="29"/>
  <c r="AG130" i="29"/>
  <c r="AH130" i="29"/>
  <c r="AI130" i="29"/>
  <c r="AJ130" i="29"/>
  <c r="AK130" i="29"/>
  <c r="AL130" i="29"/>
  <c r="AM130" i="29"/>
  <c r="AN130" i="29"/>
  <c r="AO130" i="29"/>
  <c r="X131" i="29"/>
  <c r="Y131" i="29"/>
  <c r="Z131" i="29"/>
  <c r="AA131" i="29"/>
  <c r="AB131" i="29"/>
  <c r="AC131" i="29"/>
  <c r="AD131" i="29"/>
  <c r="AE131" i="29"/>
  <c r="AF131" i="29"/>
  <c r="AG131" i="29"/>
  <c r="AH131" i="29"/>
  <c r="AI131" i="29"/>
  <c r="AJ131" i="29"/>
  <c r="AK131" i="29"/>
  <c r="AL131" i="29"/>
  <c r="AM131" i="29"/>
  <c r="AN131" i="29"/>
  <c r="AO131" i="29"/>
  <c r="X132" i="29"/>
  <c r="Y132" i="29"/>
  <c r="Z132" i="29"/>
  <c r="AA132" i="29"/>
  <c r="AB132" i="29"/>
  <c r="AC132" i="29"/>
  <c r="AD132" i="29"/>
  <c r="AE132" i="29"/>
  <c r="AF132" i="29"/>
  <c r="AG132" i="29"/>
  <c r="AH132" i="29"/>
  <c r="AI132" i="29"/>
  <c r="AJ132" i="29"/>
  <c r="AK132" i="29"/>
  <c r="AL132" i="29"/>
  <c r="AM132" i="29"/>
  <c r="AN132" i="29"/>
  <c r="AO132" i="29"/>
  <c r="X133" i="29"/>
  <c r="Y133" i="29"/>
  <c r="Z133" i="29"/>
  <c r="AA133" i="29"/>
  <c r="AB133" i="29"/>
  <c r="AC133" i="29"/>
  <c r="AD133" i="29"/>
  <c r="AE133" i="29"/>
  <c r="AF133" i="29"/>
  <c r="AG133" i="29"/>
  <c r="AH133" i="29"/>
  <c r="AI133" i="29"/>
  <c r="AJ133" i="29"/>
  <c r="AK133" i="29"/>
  <c r="AL133" i="29"/>
  <c r="AM133" i="29"/>
  <c r="AN133" i="29"/>
  <c r="AO133" i="29"/>
  <c r="X134" i="29"/>
  <c r="Y134" i="29"/>
  <c r="Z134" i="29"/>
  <c r="AA134" i="29"/>
  <c r="AB134" i="29"/>
  <c r="AC134" i="29"/>
  <c r="AD134" i="29"/>
  <c r="AE134" i="29"/>
  <c r="AF134" i="29"/>
  <c r="AG134" i="29"/>
  <c r="AH134" i="29"/>
  <c r="AI134" i="29"/>
  <c r="AJ134" i="29"/>
  <c r="AK134" i="29"/>
  <c r="AL134" i="29"/>
  <c r="AM134" i="29"/>
  <c r="AN134" i="29"/>
  <c r="AO134" i="29"/>
  <c r="X135" i="29"/>
  <c r="Y135" i="29"/>
  <c r="Z135" i="29"/>
  <c r="AA135" i="29"/>
  <c r="AB135" i="29"/>
  <c r="AC135" i="29"/>
  <c r="AD135" i="29"/>
  <c r="AE135" i="29"/>
  <c r="AF135" i="29"/>
  <c r="AG135" i="29"/>
  <c r="AH135" i="29"/>
  <c r="AI135" i="29"/>
  <c r="AJ135" i="29"/>
  <c r="AK135" i="29"/>
  <c r="AL135" i="29"/>
  <c r="AM135" i="29"/>
  <c r="AN135" i="29"/>
  <c r="AO135" i="29"/>
  <c r="X136" i="29"/>
  <c r="Y136" i="29"/>
  <c r="Z136" i="29"/>
  <c r="AA136" i="29"/>
  <c r="AB136" i="29"/>
  <c r="AC136" i="29"/>
  <c r="AD136" i="29"/>
  <c r="AE136" i="29"/>
  <c r="AF136" i="29"/>
  <c r="AG136" i="29"/>
  <c r="AH136" i="29"/>
  <c r="AI136" i="29"/>
  <c r="AJ136" i="29"/>
  <c r="AK136" i="29"/>
  <c r="AL136" i="29"/>
  <c r="AM136" i="29"/>
  <c r="AN136" i="29"/>
  <c r="AO136" i="29"/>
  <c r="X137" i="29"/>
  <c r="Y137" i="29"/>
  <c r="Z137" i="29"/>
  <c r="AA137" i="29"/>
  <c r="AB137" i="29"/>
  <c r="AC137" i="29"/>
  <c r="AD137" i="29"/>
  <c r="AE137" i="29"/>
  <c r="AF137" i="29"/>
  <c r="AG137" i="29"/>
  <c r="AH137" i="29"/>
  <c r="AI137" i="29"/>
  <c r="AJ137" i="29"/>
  <c r="AK137" i="29"/>
  <c r="AL137" i="29"/>
  <c r="AM137" i="29"/>
  <c r="AN137" i="29"/>
  <c r="AO137" i="29"/>
  <c r="X138" i="29"/>
  <c r="Y138" i="29"/>
  <c r="Z138" i="29"/>
  <c r="AA138" i="29"/>
  <c r="AB138" i="29"/>
  <c r="AC138" i="29"/>
  <c r="AD138" i="29"/>
  <c r="AE138" i="29"/>
  <c r="AF138" i="29"/>
  <c r="AG138" i="29"/>
  <c r="AH138" i="29"/>
  <c r="AI138" i="29"/>
  <c r="AJ138" i="29"/>
  <c r="AK138" i="29"/>
  <c r="AL138" i="29"/>
  <c r="AM138" i="29"/>
  <c r="AN138" i="29"/>
  <c r="AO138" i="29"/>
  <c r="X139" i="29"/>
  <c r="Y139" i="29"/>
  <c r="Z139" i="29"/>
  <c r="AA139" i="29"/>
  <c r="AB139" i="29"/>
  <c r="AC139" i="29"/>
  <c r="AD139" i="29"/>
  <c r="AE139" i="29"/>
  <c r="AF139" i="29"/>
  <c r="AG139" i="29"/>
  <c r="AH139" i="29"/>
  <c r="AI139" i="29"/>
  <c r="AJ139" i="29"/>
  <c r="AK139" i="29"/>
  <c r="AL139" i="29"/>
  <c r="AM139" i="29"/>
  <c r="AN139" i="29"/>
  <c r="AO139" i="29"/>
  <c r="X140" i="29"/>
  <c r="Y140" i="29"/>
  <c r="Z140" i="29"/>
  <c r="AA140" i="29"/>
  <c r="AB140" i="29"/>
  <c r="AC140" i="29"/>
  <c r="AD140" i="29"/>
  <c r="AE140" i="29"/>
  <c r="AF140" i="29"/>
  <c r="AG140" i="29"/>
  <c r="AH140" i="29"/>
  <c r="AI140" i="29"/>
  <c r="AJ140" i="29"/>
  <c r="AK140" i="29"/>
  <c r="AL140" i="29"/>
  <c r="AM140" i="29"/>
  <c r="AN140" i="29"/>
  <c r="AO140" i="29"/>
  <c r="X141" i="29"/>
  <c r="Y141" i="29"/>
  <c r="Z141" i="29"/>
  <c r="AA141" i="29"/>
  <c r="AB141" i="29"/>
  <c r="AC141" i="29"/>
  <c r="AD141" i="29"/>
  <c r="AE141" i="29"/>
  <c r="AF141" i="29"/>
  <c r="AG141" i="29"/>
  <c r="AH141" i="29"/>
  <c r="AI141" i="29"/>
  <c r="AJ141" i="29"/>
  <c r="AK141" i="29"/>
  <c r="AL141" i="29"/>
  <c r="AM141" i="29"/>
  <c r="AN141" i="29"/>
  <c r="AO141" i="29"/>
  <c r="X142" i="29"/>
  <c r="Y142" i="29"/>
  <c r="Z142" i="29"/>
  <c r="AA142" i="29"/>
  <c r="AB142" i="29"/>
  <c r="AC142" i="29"/>
  <c r="AD142" i="29"/>
  <c r="AE142" i="29"/>
  <c r="AF142" i="29"/>
  <c r="AG142" i="29"/>
  <c r="AH142" i="29"/>
  <c r="AI142" i="29"/>
  <c r="AJ142" i="29"/>
  <c r="AK142" i="29"/>
  <c r="AL142" i="29"/>
  <c r="AM142" i="29"/>
  <c r="AN142" i="29"/>
  <c r="AO142" i="29"/>
  <c r="X143" i="29"/>
  <c r="Y143" i="29"/>
  <c r="Z143" i="29"/>
  <c r="AA143" i="29"/>
  <c r="AB143" i="29"/>
  <c r="AC143" i="29"/>
  <c r="AD143" i="29"/>
  <c r="AE143" i="29"/>
  <c r="AF143" i="29"/>
  <c r="AG143" i="29"/>
  <c r="AH143" i="29"/>
  <c r="AI143" i="29"/>
  <c r="AJ143" i="29"/>
  <c r="AK143" i="29"/>
  <c r="AL143" i="29"/>
  <c r="AM143" i="29"/>
  <c r="AN143" i="29"/>
  <c r="AO143" i="29"/>
  <c r="X144" i="29"/>
  <c r="Y144" i="29"/>
  <c r="Z144" i="29"/>
  <c r="AA144" i="29"/>
  <c r="AB144" i="29"/>
  <c r="AC144" i="29"/>
  <c r="AD144" i="29"/>
  <c r="AE144" i="29"/>
  <c r="AF144" i="29"/>
  <c r="AG144" i="29"/>
  <c r="AH144" i="29"/>
  <c r="AI144" i="29"/>
  <c r="AJ144" i="29"/>
  <c r="AK144" i="29"/>
  <c r="AL144" i="29"/>
  <c r="AM144" i="29"/>
  <c r="AN144" i="29"/>
  <c r="AO144" i="29"/>
  <c r="AP144" i="29"/>
  <c r="X145" i="29"/>
  <c r="Y145" i="29"/>
  <c r="Z145" i="29"/>
  <c r="AA145" i="29"/>
  <c r="AB145" i="29"/>
  <c r="AC145" i="29"/>
  <c r="AD145" i="29"/>
  <c r="AE145" i="29"/>
  <c r="AF145" i="29"/>
  <c r="AG145" i="29"/>
  <c r="AH145" i="29"/>
  <c r="AI145" i="29"/>
  <c r="AJ145" i="29"/>
  <c r="AK145" i="29"/>
  <c r="AL145" i="29"/>
  <c r="AM145" i="29"/>
  <c r="AN145" i="29"/>
  <c r="AO145" i="29"/>
  <c r="X146" i="29"/>
  <c r="Y146" i="29"/>
  <c r="Z146" i="29"/>
  <c r="AA146" i="29"/>
  <c r="AB146" i="29"/>
  <c r="AC146" i="29"/>
  <c r="AD146" i="29"/>
  <c r="AE146" i="29"/>
  <c r="AF146" i="29"/>
  <c r="AG146" i="29"/>
  <c r="AH146" i="29"/>
  <c r="AI146" i="29"/>
  <c r="AJ146" i="29"/>
  <c r="AK146" i="29"/>
  <c r="AL146" i="29"/>
  <c r="AM146" i="29"/>
  <c r="AN146" i="29"/>
  <c r="AO146" i="29"/>
  <c r="X147" i="29"/>
  <c r="Y147" i="29"/>
  <c r="Z147" i="29"/>
  <c r="AA147" i="29"/>
  <c r="AB147" i="29"/>
  <c r="AC147" i="29"/>
  <c r="AD147" i="29"/>
  <c r="AE147" i="29"/>
  <c r="AF147" i="29"/>
  <c r="AG147" i="29"/>
  <c r="AH147" i="29"/>
  <c r="AI147" i="29"/>
  <c r="AJ147" i="29"/>
  <c r="AK147" i="29"/>
  <c r="AL147" i="29"/>
  <c r="AM147" i="29"/>
  <c r="AN147" i="29"/>
  <c r="AO147" i="29"/>
  <c r="X148" i="29"/>
  <c r="Y148" i="29"/>
  <c r="Z148" i="29"/>
  <c r="AA148" i="29"/>
  <c r="AB148" i="29"/>
  <c r="AC148" i="29"/>
  <c r="AD148" i="29"/>
  <c r="AE148" i="29"/>
  <c r="AF148" i="29"/>
  <c r="AG148" i="29"/>
  <c r="AH148" i="29"/>
  <c r="AI148" i="29"/>
  <c r="AJ148" i="29"/>
  <c r="AK148" i="29"/>
  <c r="AL148" i="29"/>
  <c r="AM148" i="29"/>
  <c r="AN148" i="29"/>
  <c r="AO148" i="29"/>
  <c r="X149" i="29"/>
  <c r="Y149" i="29"/>
  <c r="Z149" i="29"/>
  <c r="AA149" i="29"/>
  <c r="AB149" i="29"/>
  <c r="AC149" i="29"/>
  <c r="AD149" i="29"/>
  <c r="AE149" i="29"/>
  <c r="AF149" i="29"/>
  <c r="AG149" i="29"/>
  <c r="AH149" i="29"/>
  <c r="AI149" i="29"/>
  <c r="AJ149" i="29"/>
  <c r="AK149" i="29"/>
  <c r="AL149" i="29"/>
  <c r="AM149" i="29"/>
  <c r="AN149" i="29"/>
  <c r="AO149" i="29"/>
  <c r="X150" i="29"/>
  <c r="Y150" i="29"/>
  <c r="Z150" i="29"/>
  <c r="AA150" i="29"/>
  <c r="AB150" i="29"/>
  <c r="AC150" i="29"/>
  <c r="AD150" i="29"/>
  <c r="AE150" i="29"/>
  <c r="AF150" i="29"/>
  <c r="AG150" i="29"/>
  <c r="AH150" i="29"/>
  <c r="AI150" i="29"/>
  <c r="AJ150" i="29"/>
  <c r="AK150" i="29"/>
  <c r="AL150" i="29"/>
  <c r="AM150" i="29"/>
  <c r="AN150" i="29"/>
  <c r="AO150" i="29"/>
  <c r="X151" i="29"/>
  <c r="Y151" i="29"/>
  <c r="Z151" i="29"/>
  <c r="AA151" i="29"/>
  <c r="AB151" i="29"/>
  <c r="AC151" i="29"/>
  <c r="AD151" i="29"/>
  <c r="AE151" i="29"/>
  <c r="AF151" i="29"/>
  <c r="AG151" i="29"/>
  <c r="AH151" i="29"/>
  <c r="AI151" i="29"/>
  <c r="AJ151" i="29"/>
  <c r="AK151" i="29"/>
  <c r="AL151" i="29"/>
  <c r="AM151" i="29"/>
  <c r="AN151" i="29"/>
  <c r="AO151" i="29"/>
  <c r="X152" i="29"/>
  <c r="Y152" i="29"/>
  <c r="Z152" i="29"/>
  <c r="AA152" i="29"/>
  <c r="AB152" i="29"/>
  <c r="AC152" i="29"/>
  <c r="AD152" i="29"/>
  <c r="AE152" i="29"/>
  <c r="AF152" i="29"/>
  <c r="AG152" i="29"/>
  <c r="AH152" i="29"/>
  <c r="AI152" i="29"/>
  <c r="AJ152" i="29"/>
  <c r="AK152" i="29"/>
  <c r="AL152" i="29"/>
  <c r="AM152" i="29"/>
  <c r="AN152" i="29"/>
  <c r="AO152" i="29"/>
  <c r="X153" i="29"/>
  <c r="Y153" i="29"/>
  <c r="Z153" i="29"/>
  <c r="AA153" i="29"/>
  <c r="AB153" i="29"/>
  <c r="AC153" i="29"/>
  <c r="AD153" i="29"/>
  <c r="AE153" i="29"/>
  <c r="AP153" i="29" s="1"/>
  <c r="AF153" i="29"/>
  <c r="AG153" i="29"/>
  <c r="AH153" i="29"/>
  <c r="AI153" i="29"/>
  <c r="AJ153" i="29"/>
  <c r="AK153" i="29"/>
  <c r="AL153" i="29"/>
  <c r="AM153" i="29"/>
  <c r="AN153" i="29"/>
  <c r="AO153" i="29"/>
  <c r="X154" i="29"/>
  <c r="Y154" i="29"/>
  <c r="Z154" i="29"/>
  <c r="AA154" i="29"/>
  <c r="AB154" i="29"/>
  <c r="AC154" i="29"/>
  <c r="AD154" i="29"/>
  <c r="AE154" i="29"/>
  <c r="AF154" i="29"/>
  <c r="AG154" i="29"/>
  <c r="AH154" i="29"/>
  <c r="AI154" i="29"/>
  <c r="AJ154" i="29"/>
  <c r="AK154" i="29"/>
  <c r="AL154" i="29"/>
  <c r="AM154" i="29"/>
  <c r="AN154" i="29"/>
  <c r="AO154" i="29"/>
  <c r="X155" i="29"/>
  <c r="Y155" i="29"/>
  <c r="Z155" i="29"/>
  <c r="AA155" i="29"/>
  <c r="AB155" i="29"/>
  <c r="AC155" i="29"/>
  <c r="AD155" i="29"/>
  <c r="AE155" i="29"/>
  <c r="AF155" i="29"/>
  <c r="AG155" i="29"/>
  <c r="AH155" i="29"/>
  <c r="AI155" i="29"/>
  <c r="AJ155" i="29"/>
  <c r="AK155" i="29"/>
  <c r="AL155" i="29"/>
  <c r="AM155" i="29"/>
  <c r="AN155" i="29"/>
  <c r="AO155" i="29"/>
  <c r="X156" i="29"/>
  <c r="Y156" i="29"/>
  <c r="Z156" i="29"/>
  <c r="AA156" i="29"/>
  <c r="AB156" i="29"/>
  <c r="AC156" i="29"/>
  <c r="AD156" i="29"/>
  <c r="AT156" i="29" s="1"/>
  <c r="AE156" i="29"/>
  <c r="AF156" i="29"/>
  <c r="AG156" i="29"/>
  <c r="AH156" i="29"/>
  <c r="AI156" i="29"/>
  <c r="AJ156" i="29"/>
  <c r="AK156" i="29"/>
  <c r="AL156" i="29"/>
  <c r="AM156" i="29"/>
  <c r="AN156" i="29"/>
  <c r="AO156" i="29"/>
  <c r="X157" i="29"/>
  <c r="Y157" i="29"/>
  <c r="Z157" i="29"/>
  <c r="AA157" i="29"/>
  <c r="AB157" i="29"/>
  <c r="AC157" i="29"/>
  <c r="AD157" i="29"/>
  <c r="AE157" i="29"/>
  <c r="AF157" i="29"/>
  <c r="AG157" i="29"/>
  <c r="AH157" i="29"/>
  <c r="AI157" i="29"/>
  <c r="AJ157" i="29"/>
  <c r="AK157" i="29"/>
  <c r="AL157" i="29"/>
  <c r="AM157" i="29"/>
  <c r="AN157" i="29"/>
  <c r="AO157" i="29"/>
  <c r="X158" i="29"/>
  <c r="Y158" i="29"/>
  <c r="Z158" i="29"/>
  <c r="AA158" i="29"/>
  <c r="AB158" i="29"/>
  <c r="AC158" i="29"/>
  <c r="AD158" i="29"/>
  <c r="AE158" i="29"/>
  <c r="AF158" i="29"/>
  <c r="AG158" i="29"/>
  <c r="AH158" i="29"/>
  <c r="AI158" i="29"/>
  <c r="AJ158" i="29"/>
  <c r="AK158" i="29"/>
  <c r="AL158" i="29"/>
  <c r="AM158" i="29"/>
  <c r="AN158" i="29"/>
  <c r="AO158" i="29"/>
  <c r="X159" i="29"/>
  <c r="Y159" i="29"/>
  <c r="Z159" i="29"/>
  <c r="AA159" i="29"/>
  <c r="AB159" i="29"/>
  <c r="AC159" i="29"/>
  <c r="AD159" i="29"/>
  <c r="AE159" i="29"/>
  <c r="AF159" i="29"/>
  <c r="AG159" i="29"/>
  <c r="AH159" i="29"/>
  <c r="AI159" i="29"/>
  <c r="AJ159" i="29"/>
  <c r="AK159" i="29"/>
  <c r="AL159" i="29"/>
  <c r="AM159" i="29"/>
  <c r="AN159" i="29"/>
  <c r="AO159" i="29"/>
  <c r="X160" i="29"/>
  <c r="Y160" i="29"/>
  <c r="Z160" i="29"/>
  <c r="AA160" i="29"/>
  <c r="AB160" i="29"/>
  <c r="AC160" i="29"/>
  <c r="AD160" i="29"/>
  <c r="AE160" i="29"/>
  <c r="AF160" i="29"/>
  <c r="AG160" i="29"/>
  <c r="AH160" i="29"/>
  <c r="AI160" i="29"/>
  <c r="AJ160" i="29"/>
  <c r="AK160" i="29"/>
  <c r="AL160" i="29"/>
  <c r="AM160" i="29"/>
  <c r="AN160" i="29"/>
  <c r="AO160" i="29"/>
  <c r="X161" i="29"/>
  <c r="Y161" i="29"/>
  <c r="Z161" i="29"/>
  <c r="AA161" i="29"/>
  <c r="AB161" i="29"/>
  <c r="AC161" i="29"/>
  <c r="AD161" i="29"/>
  <c r="AP161" i="29" s="1"/>
  <c r="AE161" i="29"/>
  <c r="AF161" i="29"/>
  <c r="AG161" i="29"/>
  <c r="AH161" i="29"/>
  <c r="AI161" i="29"/>
  <c r="AJ161" i="29"/>
  <c r="AK161" i="29"/>
  <c r="AL161" i="29"/>
  <c r="AM161" i="29"/>
  <c r="AN161" i="29"/>
  <c r="AO161" i="29"/>
  <c r="X162" i="29"/>
  <c r="Y162" i="29"/>
  <c r="Z162" i="29"/>
  <c r="AA162" i="29"/>
  <c r="AB162" i="29"/>
  <c r="AC162" i="29"/>
  <c r="AD162" i="29"/>
  <c r="AE162" i="29"/>
  <c r="AF162" i="29"/>
  <c r="AG162" i="29"/>
  <c r="AH162" i="29"/>
  <c r="AI162" i="29"/>
  <c r="AJ162" i="29"/>
  <c r="AK162" i="29"/>
  <c r="AL162" i="29"/>
  <c r="AM162" i="29"/>
  <c r="AN162" i="29"/>
  <c r="AO162" i="29"/>
  <c r="X163" i="29"/>
  <c r="Y163" i="29"/>
  <c r="Z163" i="29"/>
  <c r="AA163" i="29"/>
  <c r="AB163" i="29"/>
  <c r="AC163" i="29"/>
  <c r="AD163" i="29"/>
  <c r="AE163" i="29"/>
  <c r="AF163" i="29"/>
  <c r="AG163" i="29"/>
  <c r="AH163" i="29"/>
  <c r="AI163" i="29"/>
  <c r="AJ163" i="29"/>
  <c r="AK163" i="29"/>
  <c r="AL163" i="29"/>
  <c r="AM163" i="29"/>
  <c r="AN163" i="29"/>
  <c r="AO163" i="29"/>
  <c r="X164" i="29"/>
  <c r="Y164" i="29"/>
  <c r="Z164" i="29"/>
  <c r="AA164" i="29"/>
  <c r="AB164" i="29"/>
  <c r="AC164" i="29"/>
  <c r="AD164" i="29"/>
  <c r="AE164" i="29"/>
  <c r="AF164" i="29"/>
  <c r="AG164" i="29"/>
  <c r="AH164" i="29"/>
  <c r="AI164" i="29"/>
  <c r="AJ164" i="29"/>
  <c r="AK164" i="29"/>
  <c r="AL164" i="29"/>
  <c r="AM164" i="29"/>
  <c r="AN164" i="29"/>
  <c r="AO164" i="29"/>
  <c r="X165" i="29"/>
  <c r="Y165" i="29"/>
  <c r="Z165" i="29"/>
  <c r="AA165" i="29"/>
  <c r="AB165" i="29"/>
  <c r="AC165" i="29"/>
  <c r="AD165" i="29"/>
  <c r="AE165" i="29"/>
  <c r="AF165" i="29"/>
  <c r="AG165" i="29"/>
  <c r="AH165" i="29"/>
  <c r="AI165" i="29"/>
  <c r="AJ165" i="29"/>
  <c r="AK165" i="29"/>
  <c r="AL165" i="29"/>
  <c r="AM165" i="29"/>
  <c r="AN165" i="29"/>
  <c r="AO165" i="29"/>
  <c r="X166" i="29"/>
  <c r="Y166" i="29"/>
  <c r="Z166" i="29"/>
  <c r="AA166" i="29"/>
  <c r="AB166" i="29"/>
  <c r="AC166" i="29"/>
  <c r="AD166" i="29"/>
  <c r="AE166" i="29"/>
  <c r="AF166" i="29"/>
  <c r="AG166" i="29"/>
  <c r="AH166" i="29"/>
  <c r="AI166" i="29"/>
  <c r="AJ166" i="29"/>
  <c r="AK166" i="29"/>
  <c r="AL166" i="29"/>
  <c r="AM166" i="29"/>
  <c r="AN166" i="29"/>
  <c r="AO166" i="29"/>
  <c r="X167" i="29"/>
  <c r="Y167" i="29"/>
  <c r="Z167" i="29"/>
  <c r="AA167" i="29"/>
  <c r="AB167" i="29"/>
  <c r="AC167" i="29"/>
  <c r="AD167" i="29"/>
  <c r="AE167" i="29"/>
  <c r="AF167" i="29"/>
  <c r="AG167" i="29"/>
  <c r="AH167" i="29"/>
  <c r="AI167" i="29"/>
  <c r="AJ167" i="29"/>
  <c r="AK167" i="29"/>
  <c r="AL167" i="29"/>
  <c r="AM167" i="29"/>
  <c r="AN167" i="29"/>
  <c r="AO167" i="29"/>
  <c r="X168" i="29"/>
  <c r="Y168" i="29"/>
  <c r="Z168" i="29"/>
  <c r="AA168" i="29"/>
  <c r="AB168" i="29"/>
  <c r="AC168" i="29"/>
  <c r="AD168" i="29"/>
  <c r="AE168" i="29"/>
  <c r="AF168" i="29"/>
  <c r="AG168" i="29"/>
  <c r="AH168" i="29"/>
  <c r="AI168" i="29"/>
  <c r="AJ168" i="29"/>
  <c r="AK168" i="29"/>
  <c r="AL168" i="29"/>
  <c r="AM168" i="29"/>
  <c r="AN168" i="29"/>
  <c r="AO168" i="29"/>
  <c r="X169" i="29"/>
  <c r="Y169" i="29"/>
  <c r="Z169" i="29"/>
  <c r="AA169" i="29"/>
  <c r="AB169" i="29"/>
  <c r="AC169" i="29"/>
  <c r="AD169" i="29"/>
  <c r="AE169" i="29"/>
  <c r="AF169" i="29"/>
  <c r="AG169" i="29"/>
  <c r="AH169" i="29"/>
  <c r="AI169" i="29"/>
  <c r="AJ169" i="29"/>
  <c r="AK169" i="29"/>
  <c r="AL169" i="29"/>
  <c r="AM169" i="29"/>
  <c r="AN169" i="29"/>
  <c r="AO169" i="29"/>
  <c r="X170" i="29"/>
  <c r="Y170" i="29"/>
  <c r="Z170" i="29"/>
  <c r="AA170" i="29"/>
  <c r="AB170" i="29"/>
  <c r="AC170" i="29"/>
  <c r="AD170" i="29"/>
  <c r="AE170" i="29"/>
  <c r="AF170" i="29"/>
  <c r="AG170" i="29"/>
  <c r="AH170" i="29"/>
  <c r="AI170" i="29"/>
  <c r="AJ170" i="29"/>
  <c r="AK170" i="29"/>
  <c r="AL170" i="29"/>
  <c r="AM170" i="29"/>
  <c r="AN170" i="29"/>
  <c r="AO170" i="29"/>
  <c r="X171" i="29"/>
  <c r="Y171" i="29"/>
  <c r="Z171" i="29"/>
  <c r="AA171" i="29"/>
  <c r="AB171" i="29"/>
  <c r="AC171" i="29"/>
  <c r="AD171" i="29"/>
  <c r="AE171" i="29"/>
  <c r="AF171" i="29"/>
  <c r="AG171" i="29"/>
  <c r="AH171" i="29"/>
  <c r="AI171" i="29"/>
  <c r="AJ171" i="29"/>
  <c r="AK171" i="29"/>
  <c r="AL171" i="29"/>
  <c r="AM171" i="29"/>
  <c r="AN171" i="29"/>
  <c r="AO171" i="29"/>
  <c r="X172" i="29"/>
  <c r="Y172" i="29"/>
  <c r="Z172" i="29"/>
  <c r="AA172" i="29"/>
  <c r="AB172" i="29"/>
  <c r="AC172" i="29"/>
  <c r="AD172" i="29"/>
  <c r="AE172" i="29"/>
  <c r="AF172" i="29"/>
  <c r="AG172" i="29"/>
  <c r="AH172" i="29"/>
  <c r="AI172" i="29"/>
  <c r="AJ172" i="29"/>
  <c r="AK172" i="29"/>
  <c r="AL172" i="29"/>
  <c r="AM172" i="29"/>
  <c r="AN172" i="29"/>
  <c r="AO172" i="29"/>
  <c r="X173" i="29"/>
  <c r="Y173" i="29"/>
  <c r="Z173" i="29"/>
  <c r="AA173" i="29"/>
  <c r="AB173" i="29"/>
  <c r="AC173" i="29"/>
  <c r="AD173" i="29"/>
  <c r="AR173" i="29" s="1"/>
  <c r="AE173" i="29"/>
  <c r="AF173" i="29"/>
  <c r="AG173" i="29"/>
  <c r="AH173" i="29"/>
  <c r="AI173" i="29"/>
  <c r="AJ173" i="29"/>
  <c r="AK173" i="29"/>
  <c r="AL173" i="29"/>
  <c r="AM173" i="29"/>
  <c r="AN173" i="29"/>
  <c r="AO173" i="29"/>
  <c r="X174" i="29"/>
  <c r="Y174" i="29"/>
  <c r="Z174" i="29"/>
  <c r="AA174" i="29"/>
  <c r="AB174" i="29"/>
  <c r="AC174" i="29"/>
  <c r="AD174" i="29"/>
  <c r="AE174" i="29"/>
  <c r="AF174" i="29"/>
  <c r="AG174" i="29"/>
  <c r="AH174" i="29"/>
  <c r="AI174" i="29"/>
  <c r="AJ174" i="29"/>
  <c r="AK174" i="29"/>
  <c r="AL174" i="29"/>
  <c r="AM174" i="29"/>
  <c r="AN174" i="29"/>
  <c r="AO174" i="29"/>
  <c r="X175" i="29"/>
  <c r="Y175" i="29"/>
  <c r="Z175" i="29"/>
  <c r="AA175" i="29"/>
  <c r="AB175" i="29"/>
  <c r="AC175" i="29"/>
  <c r="AD175" i="29"/>
  <c r="AE175" i="29"/>
  <c r="AF175" i="29"/>
  <c r="AG175" i="29"/>
  <c r="AH175" i="29"/>
  <c r="AI175" i="29"/>
  <c r="AJ175" i="29"/>
  <c r="AK175" i="29"/>
  <c r="AL175" i="29"/>
  <c r="AM175" i="29"/>
  <c r="AN175" i="29"/>
  <c r="AO175" i="29"/>
  <c r="X176" i="29"/>
  <c r="Y176" i="29"/>
  <c r="Z176" i="29"/>
  <c r="AA176" i="29"/>
  <c r="AB176" i="29"/>
  <c r="AC176" i="29"/>
  <c r="AD176" i="29"/>
  <c r="AE176" i="29"/>
  <c r="AF176" i="29"/>
  <c r="AG176" i="29"/>
  <c r="AH176" i="29"/>
  <c r="AI176" i="29"/>
  <c r="AJ176" i="29"/>
  <c r="AK176" i="29"/>
  <c r="AL176" i="29"/>
  <c r="AM176" i="29"/>
  <c r="AN176" i="29"/>
  <c r="AO176" i="29"/>
  <c r="X177" i="29"/>
  <c r="Y177" i="29"/>
  <c r="Z177" i="29"/>
  <c r="AA177" i="29"/>
  <c r="AB177" i="29"/>
  <c r="AC177" i="29"/>
  <c r="AD177" i="29"/>
  <c r="AE177" i="29"/>
  <c r="AF177" i="29"/>
  <c r="AG177" i="29"/>
  <c r="AH177" i="29"/>
  <c r="AI177" i="29"/>
  <c r="AJ177" i="29"/>
  <c r="AK177" i="29"/>
  <c r="AL177" i="29"/>
  <c r="AM177" i="29"/>
  <c r="AN177" i="29"/>
  <c r="AO177" i="29"/>
  <c r="X178" i="29"/>
  <c r="Y178" i="29"/>
  <c r="Z178" i="29"/>
  <c r="AA178" i="29"/>
  <c r="AB178" i="29"/>
  <c r="AC178" i="29"/>
  <c r="AD178" i="29"/>
  <c r="AE178" i="29"/>
  <c r="AF178" i="29"/>
  <c r="AG178" i="29"/>
  <c r="AH178" i="29"/>
  <c r="AI178" i="29"/>
  <c r="AJ178" i="29"/>
  <c r="AK178" i="29"/>
  <c r="AL178" i="29"/>
  <c r="AM178" i="29"/>
  <c r="AN178" i="29"/>
  <c r="AO178" i="29"/>
  <c r="AY178" i="29" a="1"/>
  <c r="AY178" i="29" s="1"/>
  <c r="X179" i="29"/>
  <c r="Y179" i="29"/>
  <c r="Z179" i="29"/>
  <c r="AA179" i="29"/>
  <c r="AB179" i="29"/>
  <c r="AC179" i="29"/>
  <c r="AD179" i="29"/>
  <c r="AE179" i="29"/>
  <c r="AF179" i="29"/>
  <c r="AG179" i="29"/>
  <c r="AH179" i="29"/>
  <c r="AI179" i="29"/>
  <c r="AJ179" i="29"/>
  <c r="AK179" i="29"/>
  <c r="AL179" i="29"/>
  <c r="AM179" i="29"/>
  <c r="AN179" i="29"/>
  <c r="AO179" i="29"/>
  <c r="X180" i="29"/>
  <c r="Y180" i="29"/>
  <c r="Z180" i="29"/>
  <c r="AA180" i="29"/>
  <c r="AB180" i="29"/>
  <c r="AC180" i="29"/>
  <c r="AD180" i="29"/>
  <c r="AE180" i="29"/>
  <c r="AF180" i="29"/>
  <c r="AG180" i="29"/>
  <c r="AH180" i="29"/>
  <c r="AI180" i="29"/>
  <c r="AJ180" i="29"/>
  <c r="AK180" i="29"/>
  <c r="AL180" i="29"/>
  <c r="AM180" i="29"/>
  <c r="AN180" i="29"/>
  <c r="AO180" i="29"/>
  <c r="X181" i="29"/>
  <c r="Y181" i="29"/>
  <c r="Z181" i="29"/>
  <c r="AA181" i="29"/>
  <c r="AB181" i="29"/>
  <c r="AC181" i="29"/>
  <c r="AD181" i="29"/>
  <c r="AE181" i="29"/>
  <c r="AF181" i="29"/>
  <c r="AG181" i="29"/>
  <c r="AH181" i="29"/>
  <c r="AI181" i="29"/>
  <c r="AJ181" i="29"/>
  <c r="AK181" i="29"/>
  <c r="AL181" i="29"/>
  <c r="AM181" i="29"/>
  <c r="AN181" i="29"/>
  <c r="AO181" i="29"/>
  <c r="X182" i="29"/>
  <c r="Y182" i="29"/>
  <c r="Z182" i="29"/>
  <c r="AA182" i="29"/>
  <c r="AB182" i="29"/>
  <c r="AC182" i="29"/>
  <c r="AD182" i="29"/>
  <c r="AE182" i="29"/>
  <c r="AF182" i="29"/>
  <c r="AG182" i="29"/>
  <c r="AH182" i="29"/>
  <c r="AI182" i="29"/>
  <c r="AJ182" i="29"/>
  <c r="AK182" i="29"/>
  <c r="AL182" i="29"/>
  <c r="AM182" i="29"/>
  <c r="AN182" i="29"/>
  <c r="AO182" i="29"/>
  <c r="X183" i="29"/>
  <c r="Y183" i="29"/>
  <c r="Z183" i="29"/>
  <c r="AA183" i="29"/>
  <c r="AB183" i="29"/>
  <c r="AC183" i="29"/>
  <c r="AD183" i="29"/>
  <c r="AE183" i="29"/>
  <c r="AF183" i="29"/>
  <c r="AG183" i="29"/>
  <c r="AH183" i="29"/>
  <c r="AI183" i="29"/>
  <c r="AJ183" i="29"/>
  <c r="AK183" i="29"/>
  <c r="AL183" i="29"/>
  <c r="AM183" i="29"/>
  <c r="AN183" i="29"/>
  <c r="AO183" i="29"/>
  <c r="X184" i="29"/>
  <c r="Y184" i="29"/>
  <c r="Z184" i="29"/>
  <c r="AA184" i="29"/>
  <c r="AB184" i="29"/>
  <c r="AC184" i="29"/>
  <c r="AD184" i="29"/>
  <c r="AE184" i="29"/>
  <c r="AF184" i="29"/>
  <c r="AG184" i="29"/>
  <c r="AH184" i="29"/>
  <c r="AI184" i="29"/>
  <c r="AJ184" i="29"/>
  <c r="AK184" i="29"/>
  <c r="AL184" i="29"/>
  <c r="AM184" i="29"/>
  <c r="AN184" i="29"/>
  <c r="AO184" i="29"/>
  <c r="X185" i="29"/>
  <c r="Y185" i="29"/>
  <c r="Z185" i="29"/>
  <c r="AA185" i="29"/>
  <c r="AB185" i="29"/>
  <c r="AC185" i="29"/>
  <c r="AD185" i="29"/>
  <c r="AE185" i="29"/>
  <c r="AF185" i="29"/>
  <c r="AG185" i="29"/>
  <c r="AH185" i="29"/>
  <c r="AI185" i="29"/>
  <c r="AJ185" i="29"/>
  <c r="AK185" i="29"/>
  <c r="AL185" i="29"/>
  <c r="AM185" i="29"/>
  <c r="AN185" i="29"/>
  <c r="AO185" i="29"/>
  <c r="X186" i="29"/>
  <c r="Y186" i="29"/>
  <c r="Z186" i="29"/>
  <c r="AA186" i="29"/>
  <c r="AB186" i="29"/>
  <c r="AC186" i="29"/>
  <c r="AD186" i="29"/>
  <c r="AE186" i="29"/>
  <c r="AF186" i="29"/>
  <c r="AG186" i="29"/>
  <c r="AH186" i="29"/>
  <c r="AI186" i="29"/>
  <c r="AY186" i="29" s="1" a="1"/>
  <c r="AY186" i="29" s="1"/>
  <c r="AJ186" i="29"/>
  <c r="AK186" i="29"/>
  <c r="AL186" i="29"/>
  <c r="AM186" i="29"/>
  <c r="AN186" i="29"/>
  <c r="AO186" i="29"/>
  <c r="X187" i="29"/>
  <c r="Y187" i="29"/>
  <c r="Z187" i="29"/>
  <c r="AA187" i="29"/>
  <c r="AB187" i="29"/>
  <c r="AC187" i="29"/>
  <c r="AD187" i="29"/>
  <c r="AE187" i="29"/>
  <c r="AF187" i="29"/>
  <c r="AG187" i="29"/>
  <c r="AH187" i="29"/>
  <c r="AI187" i="29"/>
  <c r="AJ187" i="29"/>
  <c r="AK187" i="29"/>
  <c r="AL187" i="29"/>
  <c r="AM187" i="29"/>
  <c r="AN187" i="29"/>
  <c r="AO187" i="29"/>
  <c r="X188" i="29"/>
  <c r="Y188" i="29"/>
  <c r="Z188" i="29"/>
  <c r="AA188" i="29"/>
  <c r="AB188" i="29"/>
  <c r="AC188" i="29"/>
  <c r="AD188" i="29"/>
  <c r="AE188" i="29"/>
  <c r="AF188" i="29"/>
  <c r="AG188" i="29"/>
  <c r="AH188" i="29"/>
  <c r="AI188" i="29"/>
  <c r="AJ188" i="29"/>
  <c r="AK188" i="29"/>
  <c r="AL188" i="29"/>
  <c r="AM188" i="29"/>
  <c r="AN188" i="29"/>
  <c r="AO188" i="29"/>
  <c r="X189" i="29"/>
  <c r="Y189" i="29"/>
  <c r="Z189" i="29"/>
  <c r="AA189" i="29"/>
  <c r="AB189" i="29"/>
  <c r="AC189" i="29"/>
  <c r="AD189" i="29"/>
  <c r="AE189" i="29"/>
  <c r="AF189" i="29"/>
  <c r="AG189" i="29"/>
  <c r="AH189" i="29"/>
  <c r="AI189" i="29"/>
  <c r="AJ189" i="29"/>
  <c r="AK189" i="29"/>
  <c r="AL189" i="29"/>
  <c r="AM189" i="29"/>
  <c r="AN189" i="29"/>
  <c r="AO189" i="29"/>
  <c r="X190" i="29"/>
  <c r="Y190" i="29"/>
  <c r="Z190" i="29"/>
  <c r="AA190" i="29"/>
  <c r="AB190" i="29"/>
  <c r="AC190" i="29"/>
  <c r="AD190" i="29"/>
  <c r="AE190" i="29"/>
  <c r="AF190" i="29"/>
  <c r="AG190" i="29"/>
  <c r="AH190" i="29"/>
  <c r="AI190" i="29"/>
  <c r="AJ190" i="29"/>
  <c r="AK190" i="29"/>
  <c r="AL190" i="29"/>
  <c r="AM190" i="29"/>
  <c r="AN190" i="29"/>
  <c r="AO190" i="29"/>
  <c r="X191" i="29"/>
  <c r="Y191" i="29"/>
  <c r="Z191" i="29"/>
  <c r="AA191" i="29"/>
  <c r="AB191" i="29"/>
  <c r="AC191" i="29"/>
  <c r="AD191" i="29"/>
  <c r="BJ191" i="29" s="1"/>
  <c r="BK191" i="29" s="1"/>
  <c r="AE191" i="29"/>
  <c r="AF191" i="29"/>
  <c r="AG191" i="29"/>
  <c r="AH191" i="29"/>
  <c r="AI191" i="29"/>
  <c r="AJ191" i="29"/>
  <c r="AK191" i="29"/>
  <c r="AL191" i="29"/>
  <c r="AM191" i="29"/>
  <c r="AN191" i="29"/>
  <c r="AO191" i="29"/>
  <c r="X192" i="29"/>
  <c r="Y192" i="29"/>
  <c r="Z192" i="29"/>
  <c r="AA192" i="29"/>
  <c r="AB192" i="29"/>
  <c r="AC192" i="29"/>
  <c r="AD192" i="29"/>
  <c r="AT192" i="29" s="1"/>
  <c r="AE192" i="29"/>
  <c r="AF192" i="29"/>
  <c r="AG192" i="29"/>
  <c r="AH192" i="29"/>
  <c r="AI192" i="29"/>
  <c r="AJ192" i="29"/>
  <c r="AK192" i="29"/>
  <c r="AL192" i="29"/>
  <c r="AM192" i="29"/>
  <c r="AN192" i="29"/>
  <c r="AO192" i="29"/>
  <c r="X193" i="29"/>
  <c r="Y193" i="29"/>
  <c r="Z193" i="29"/>
  <c r="AA193" i="29"/>
  <c r="AB193" i="29"/>
  <c r="AC193" i="29"/>
  <c r="AD193" i="29"/>
  <c r="AE193" i="29"/>
  <c r="AF193" i="29"/>
  <c r="AG193" i="29"/>
  <c r="AH193" i="29"/>
  <c r="BJ193" i="29" s="1"/>
  <c r="BK193" i="29" s="1"/>
  <c r="AI193" i="29"/>
  <c r="AJ193" i="29"/>
  <c r="AK193" i="29"/>
  <c r="AL193" i="29"/>
  <c r="AM193" i="29"/>
  <c r="AN193" i="29"/>
  <c r="AO193" i="29"/>
  <c r="AP193" i="29"/>
  <c r="X194" i="29"/>
  <c r="Y194" i="29"/>
  <c r="Z194" i="29"/>
  <c r="AA194" i="29"/>
  <c r="AB194" i="29"/>
  <c r="AC194" i="29"/>
  <c r="AD194" i="29"/>
  <c r="AE194" i="29"/>
  <c r="AF194" i="29"/>
  <c r="AG194" i="29"/>
  <c r="AH194" i="29"/>
  <c r="AI194" i="29"/>
  <c r="AJ194" i="29"/>
  <c r="AK194" i="29"/>
  <c r="AL194" i="29"/>
  <c r="AM194" i="29"/>
  <c r="AN194" i="29"/>
  <c r="AO194" i="29"/>
  <c r="X195" i="29"/>
  <c r="Y195" i="29"/>
  <c r="Z195" i="29"/>
  <c r="AA195" i="29"/>
  <c r="AB195" i="29"/>
  <c r="AC195" i="29"/>
  <c r="AD195" i="29"/>
  <c r="AE195" i="29"/>
  <c r="AF195" i="29"/>
  <c r="AG195" i="29"/>
  <c r="AH195" i="29"/>
  <c r="AI195" i="29"/>
  <c r="AJ195" i="29"/>
  <c r="AK195" i="29"/>
  <c r="AL195" i="29"/>
  <c r="AM195" i="29"/>
  <c r="AN195" i="29"/>
  <c r="AO195" i="29"/>
  <c r="X196" i="29"/>
  <c r="Y196" i="29"/>
  <c r="Z196" i="29"/>
  <c r="AA196" i="29"/>
  <c r="AB196" i="29"/>
  <c r="AC196" i="29"/>
  <c r="AD196" i="29"/>
  <c r="AE196" i="29"/>
  <c r="AF196" i="29"/>
  <c r="AG196" i="29"/>
  <c r="AH196" i="29"/>
  <c r="AI196" i="29"/>
  <c r="AJ196" i="29"/>
  <c r="AK196" i="29"/>
  <c r="AL196" i="29"/>
  <c r="AM196" i="29"/>
  <c r="AN196" i="29"/>
  <c r="AO196" i="29"/>
  <c r="X197" i="29"/>
  <c r="Y197" i="29"/>
  <c r="Z197" i="29"/>
  <c r="AA197" i="29"/>
  <c r="AB197" i="29"/>
  <c r="AC197" i="29"/>
  <c r="AD197" i="29"/>
  <c r="AE197" i="29"/>
  <c r="AF197" i="29"/>
  <c r="AG197" i="29"/>
  <c r="AH197" i="29"/>
  <c r="AI197" i="29"/>
  <c r="AJ197" i="29"/>
  <c r="AK197" i="29"/>
  <c r="AL197" i="29"/>
  <c r="AM197" i="29"/>
  <c r="AN197" i="29"/>
  <c r="AO197" i="29"/>
  <c r="X198" i="29"/>
  <c r="Y198" i="29"/>
  <c r="Z198" i="29"/>
  <c r="AA198" i="29"/>
  <c r="AB198" i="29"/>
  <c r="AC198" i="29"/>
  <c r="AD198" i="29"/>
  <c r="AE198" i="29"/>
  <c r="AF198" i="29"/>
  <c r="AG198" i="29"/>
  <c r="AH198" i="29"/>
  <c r="AI198" i="29"/>
  <c r="AJ198" i="29"/>
  <c r="AK198" i="29"/>
  <c r="AL198" i="29"/>
  <c r="AM198" i="29"/>
  <c r="AN198" i="29"/>
  <c r="AO198" i="29"/>
  <c r="X199" i="29"/>
  <c r="Y199" i="29"/>
  <c r="Z199" i="29"/>
  <c r="AA199" i="29"/>
  <c r="AB199" i="29"/>
  <c r="AC199" i="29"/>
  <c r="AD199" i="29"/>
  <c r="AE199" i="29"/>
  <c r="AF199" i="29"/>
  <c r="AG199" i="29"/>
  <c r="AH199" i="29"/>
  <c r="AI199" i="29"/>
  <c r="AJ199" i="29"/>
  <c r="AK199" i="29"/>
  <c r="AL199" i="29"/>
  <c r="AM199" i="29"/>
  <c r="AN199" i="29"/>
  <c r="AO199" i="29"/>
  <c r="X200" i="29"/>
  <c r="Y200" i="29"/>
  <c r="Z200" i="29"/>
  <c r="AA200" i="29"/>
  <c r="AB200" i="29"/>
  <c r="AC200" i="29"/>
  <c r="AD200" i="29"/>
  <c r="AE200" i="29"/>
  <c r="AF200" i="29"/>
  <c r="AG200" i="29"/>
  <c r="AH200" i="29"/>
  <c r="AI200" i="29"/>
  <c r="AJ200" i="29"/>
  <c r="AK200" i="29"/>
  <c r="AL200" i="29"/>
  <c r="AM200" i="29"/>
  <c r="AN200" i="29"/>
  <c r="AO200" i="29"/>
  <c r="X201" i="29"/>
  <c r="Y201" i="29"/>
  <c r="Z201" i="29"/>
  <c r="AA201" i="29"/>
  <c r="AB201" i="29"/>
  <c r="AC201" i="29"/>
  <c r="AD201" i="29"/>
  <c r="AE201" i="29"/>
  <c r="AF201" i="29"/>
  <c r="AG201" i="29"/>
  <c r="AH201" i="29"/>
  <c r="AI201" i="29"/>
  <c r="AJ201" i="29"/>
  <c r="AK201" i="29"/>
  <c r="AL201" i="29"/>
  <c r="AM201" i="29"/>
  <c r="AN201" i="29"/>
  <c r="AO201" i="29"/>
  <c r="X202" i="29"/>
  <c r="Y202" i="29"/>
  <c r="Z202" i="29"/>
  <c r="AA202" i="29"/>
  <c r="AB202" i="29"/>
  <c r="AC202" i="29"/>
  <c r="AD202" i="29"/>
  <c r="AE202" i="29"/>
  <c r="AF202" i="29"/>
  <c r="AG202" i="29"/>
  <c r="AH202" i="29"/>
  <c r="AI202" i="29"/>
  <c r="AJ202" i="29"/>
  <c r="AK202" i="29"/>
  <c r="AL202" i="29"/>
  <c r="AM202" i="29"/>
  <c r="AN202" i="29"/>
  <c r="AO202" i="29"/>
  <c r="X203" i="29"/>
  <c r="Y203" i="29"/>
  <c r="Z203" i="29"/>
  <c r="AA203" i="29"/>
  <c r="AB203" i="29"/>
  <c r="AC203" i="29"/>
  <c r="AD203" i="29"/>
  <c r="AE203" i="29"/>
  <c r="AF203" i="29"/>
  <c r="AG203" i="29"/>
  <c r="AH203" i="29"/>
  <c r="AI203" i="29"/>
  <c r="AJ203" i="29"/>
  <c r="AK203" i="29"/>
  <c r="AL203" i="29"/>
  <c r="AM203" i="29"/>
  <c r="AN203" i="29"/>
  <c r="AO203" i="29"/>
  <c r="X204" i="29"/>
  <c r="Y204" i="29"/>
  <c r="Z204" i="29"/>
  <c r="AA204" i="29"/>
  <c r="AB204" i="29"/>
  <c r="AC204" i="29"/>
  <c r="AD204" i="29"/>
  <c r="AE204" i="29"/>
  <c r="AF204" i="29"/>
  <c r="AG204" i="29"/>
  <c r="AH204" i="29"/>
  <c r="AI204" i="29"/>
  <c r="AJ204" i="29"/>
  <c r="AK204" i="29"/>
  <c r="AL204" i="29"/>
  <c r="AM204" i="29"/>
  <c r="AN204" i="29"/>
  <c r="AO204" i="29"/>
  <c r="X205" i="29"/>
  <c r="Y205" i="29"/>
  <c r="Z205" i="29"/>
  <c r="AA205" i="29"/>
  <c r="AB205" i="29"/>
  <c r="AC205" i="29"/>
  <c r="AD205" i="29"/>
  <c r="AE205" i="29"/>
  <c r="AF205" i="29"/>
  <c r="AG205" i="29"/>
  <c r="AH205" i="29"/>
  <c r="AI205" i="29"/>
  <c r="AJ205" i="29"/>
  <c r="AK205" i="29"/>
  <c r="AL205" i="29"/>
  <c r="AM205" i="29"/>
  <c r="AN205" i="29"/>
  <c r="AO205" i="29"/>
  <c r="X206" i="29"/>
  <c r="Y206" i="29"/>
  <c r="Z206" i="29"/>
  <c r="AA206" i="29"/>
  <c r="AB206" i="29"/>
  <c r="AC206" i="29"/>
  <c r="AD206" i="29"/>
  <c r="AE206" i="29"/>
  <c r="AF206" i="29"/>
  <c r="AG206" i="29"/>
  <c r="AH206" i="29"/>
  <c r="AI206" i="29"/>
  <c r="AJ206" i="29"/>
  <c r="AK206" i="29"/>
  <c r="AL206" i="29"/>
  <c r="AM206" i="29"/>
  <c r="AN206" i="29"/>
  <c r="AO206" i="29"/>
  <c r="X207" i="29"/>
  <c r="Y207" i="29"/>
  <c r="Z207" i="29"/>
  <c r="AA207" i="29"/>
  <c r="AB207" i="29"/>
  <c r="AC207" i="29"/>
  <c r="AD207" i="29"/>
  <c r="AE207" i="29"/>
  <c r="AF207" i="29"/>
  <c r="AG207" i="29"/>
  <c r="AH207" i="29"/>
  <c r="AI207" i="29"/>
  <c r="AJ207" i="29"/>
  <c r="AK207" i="29"/>
  <c r="AL207" i="29"/>
  <c r="AM207" i="29"/>
  <c r="AN207" i="29"/>
  <c r="AO207" i="29"/>
  <c r="X208" i="29"/>
  <c r="Y208" i="29"/>
  <c r="Z208" i="29"/>
  <c r="AA208" i="29"/>
  <c r="AB208" i="29"/>
  <c r="AC208" i="29"/>
  <c r="AD208" i="29"/>
  <c r="AE208" i="29"/>
  <c r="AF208" i="29"/>
  <c r="AG208" i="29"/>
  <c r="AH208" i="29"/>
  <c r="AI208" i="29"/>
  <c r="AJ208" i="29"/>
  <c r="AK208" i="29"/>
  <c r="AL208" i="29"/>
  <c r="AM208" i="29"/>
  <c r="AN208" i="29"/>
  <c r="AO208" i="29"/>
  <c r="X209" i="29"/>
  <c r="Y209" i="29"/>
  <c r="Z209" i="29"/>
  <c r="AA209" i="29"/>
  <c r="AB209" i="29"/>
  <c r="AC209" i="29"/>
  <c r="AD209" i="29"/>
  <c r="AE209" i="29"/>
  <c r="AF209" i="29"/>
  <c r="AG209" i="29"/>
  <c r="AH209" i="29"/>
  <c r="AI209" i="29"/>
  <c r="AJ209" i="29"/>
  <c r="AK209" i="29"/>
  <c r="AL209" i="29"/>
  <c r="AM209" i="29"/>
  <c r="AN209" i="29"/>
  <c r="AO209" i="29"/>
  <c r="X210" i="29"/>
  <c r="Y210" i="29"/>
  <c r="Z210" i="29"/>
  <c r="AA210" i="29"/>
  <c r="AB210" i="29"/>
  <c r="AC210" i="29"/>
  <c r="AD210" i="29"/>
  <c r="AE210" i="29"/>
  <c r="AF210" i="29"/>
  <c r="AG210" i="29"/>
  <c r="AH210" i="29"/>
  <c r="AI210" i="29"/>
  <c r="AJ210" i="29"/>
  <c r="AK210" i="29"/>
  <c r="AL210" i="29"/>
  <c r="AM210" i="29"/>
  <c r="AN210" i="29"/>
  <c r="AO210" i="29"/>
  <c r="X211" i="29"/>
  <c r="Y211" i="29"/>
  <c r="Z211" i="29"/>
  <c r="AA211" i="29"/>
  <c r="AB211" i="29"/>
  <c r="AC211" i="29"/>
  <c r="AD211" i="29"/>
  <c r="AE211" i="29"/>
  <c r="AF211" i="29"/>
  <c r="AG211" i="29"/>
  <c r="AH211" i="29"/>
  <c r="AI211" i="29"/>
  <c r="AJ211" i="29"/>
  <c r="AK211" i="29"/>
  <c r="AL211" i="29"/>
  <c r="AM211" i="29"/>
  <c r="AN211" i="29"/>
  <c r="AO211" i="29"/>
  <c r="X212" i="29"/>
  <c r="Y212" i="29"/>
  <c r="Z212" i="29"/>
  <c r="AA212" i="29"/>
  <c r="AB212" i="29"/>
  <c r="AC212" i="29"/>
  <c r="AD212" i="29"/>
  <c r="AE212" i="29"/>
  <c r="AF212" i="29"/>
  <c r="AG212" i="29"/>
  <c r="AH212" i="29"/>
  <c r="AI212" i="29"/>
  <c r="AJ212" i="29"/>
  <c r="AK212" i="29"/>
  <c r="AL212" i="29"/>
  <c r="AM212" i="29"/>
  <c r="AN212" i="29"/>
  <c r="AO212" i="29"/>
  <c r="X213" i="29"/>
  <c r="Y213" i="29"/>
  <c r="Z213" i="29"/>
  <c r="AA213" i="29"/>
  <c r="AB213" i="29"/>
  <c r="AC213" i="29"/>
  <c r="AD213" i="29"/>
  <c r="AE213" i="29"/>
  <c r="AF213" i="29"/>
  <c r="AG213" i="29"/>
  <c r="AH213" i="29"/>
  <c r="AI213" i="29"/>
  <c r="AJ213" i="29"/>
  <c r="AK213" i="29"/>
  <c r="AL213" i="29"/>
  <c r="AM213" i="29"/>
  <c r="AN213" i="29"/>
  <c r="AO213" i="29"/>
  <c r="X214" i="29"/>
  <c r="Y214" i="29"/>
  <c r="Z214" i="29"/>
  <c r="AA214" i="29"/>
  <c r="AB214" i="29"/>
  <c r="AC214" i="29"/>
  <c r="AD214" i="29"/>
  <c r="AE214" i="29"/>
  <c r="AF214" i="29"/>
  <c r="AG214" i="29"/>
  <c r="AH214" i="29"/>
  <c r="AI214" i="29"/>
  <c r="AJ214" i="29"/>
  <c r="AK214" i="29"/>
  <c r="AL214" i="29"/>
  <c r="AM214" i="29"/>
  <c r="AN214" i="29"/>
  <c r="AO214" i="29"/>
  <c r="X215" i="29"/>
  <c r="Y215" i="29"/>
  <c r="Z215" i="29"/>
  <c r="AA215" i="29"/>
  <c r="AB215" i="29"/>
  <c r="AC215" i="29"/>
  <c r="AD215" i="29"/>
  <c r="AE215" i="29"/>
  <c r="AF215" i="29"/>
  <c r="AG215" i="29"/>
  <c r="AH215" i="29"/>
  <c r="AI215" i="29"/>
  <c r="AJ215" i="29"/>
  <c r="AK215" i="29"/>
  <c r="AL215" i="29"/>
  <c r="AM215" i="29"/>
  <c r="AN215" i="29"/>
  <c r="AO215" i="29"/>
  <c r="X216" i="29"/>
  <c r="Y216" i="29"/>
  <c r="Z216" i="29"/>
  <c r="AA216" i="29"/>
  <c r="AB216" i="29"/>
  <c r="AC216" i="29"/>
  <c r="AD216" i="29"/>
  <c r="AE216" i="29"/>
  <c r="AF216" i="29"/>
  <c r="AG216" i="29"/>
  <c r="AH216" i="29"/>
  <c r="AI216" i="29"/>
  <c r="AJ216" i="29"/>
  <c r="AK216" i="29"/>
  <c r="AL216" i="29"/>
  <c r="AM216" i="29"/>
  <c r="AN216" i="29"/>
  <c r="AO216" i="29"/>
  <c r="X217" i="29"/>
  <c r="Y217" i="29"/>
  <c r="Z217" i="29"/>
  <c r="AA217" i="29"/>
  <c r="AB217" i="29"/>
  <c r="AC217" i="29"/>
  <c r="AD217" i="29"/>
  <c r="AE217" i="29"/>
  <c r="AF217" i="29"/>
  <c r="AG217" i="29"/>
  <c r="AH217" i="29"/>
  <c r="AI217" i="29"/>
  <c r="AJ217" i="29"/>
  <c r="AK217" i="29"/>
  <c r="AL217" i="29"/>
  <c r="AM217" i="29"/>
  <c r="AN217" i="29"/>
  <c r="AO217" i="29"/>
  <c r="X218" i="29"/>
  <c r="Y218" i="29"/>
  <c r="Z218" i="29"/>
  <c r="AA218" i="29"/>
  <c r="AB218" i="29"/>
  <c r="AC218" i="29"/>
  <c r="AD218" i="29"/>
  <c r="AE218" i="29"/>
  <c r="AF218" i="29"/>
  <c r="AG218" i="29"/>
  <c r="AH218" i="29"/>
  <c r="AI218" i="29"/>
  <c r="AJ218" i="29"/>
  <c r="AK218" i="29"/>
  <c r="AL218" i="29"/>
  <c r="AM218" i="29"/>
  <c r="AN218" i="29"/>
  <c r="AO218" i="29"/>
  <c r="X219" i="29"/>
  <c r="Y219" i="29"/>
  <c r="Z219" i="29"/>
  <c r="AA219" i="29"/>
  <c r="AB219" i="29"/>
  <c r="AC219" i="29"/>
  <c r="AD219" i="29"/>
  <c r="AE219" i="29"/>
  <c r="AF219" i="29"/>
  <c r="AG219" i="29"/>
  <c r="AH219" i="29"/>
  <c r="AI219" i="29"/>
  <c r="AJ219" i="29"/>
  <c r="AK219" i="29"/>
  <c r="AL219" i="29"/>
  <c r="AM219" i="29"/>
  <c r="AN219" i="29"/>
  <c r="AO219" i="29"/>
  <c r="X220" i="29"/>
  <c r="Y220" i="29"/>
  <c r="Z220" i="29"/>
  <c r="AA220" i="29"/>
  <c r="AB220" i="29"/>
  <c r="AC220" i="29"/>
  <c r="AD220" i="29"/>
  <c r="AE220" i="29"/>
  <c r="AF220" i="29"/>
  <c r="AG220" i="29"/>
  <c r="AH220" i="29"/>
  <c r="AI220" i="29"/>
  <c r="AJ220" i="29"/>
  <c r="AK220" i="29"/>
  <c r="AL220" i="29"/>
  <c r="AM220" i="29"/>
  <c r="AN220" i="29"/>
  <c r="AO220" i="29"/>
  <c r="X221" i="29"/>
  <c r="Y221" i="29"/>
  <c r="Z221" i="29"/>
  <c r="AA221" i="29"/>
  <c r="AB221" i="29"/>
  <c r="AC221" i="29"/>
  <c r="AD221" i="29"/>
  <c r="AE221" i="29"/>
  <c r="AF221" i="29"/>
  <c r="AG221" i="29"/>
  <c r="AH221" i="29"/>
  <c r="AI221" i="29"/>
  <c r="AR221" i="29" s="1"/>
  <c r="AJ221" i="29"/>
  <c r="AK221" i="29"/>
  <c r="AL221" i="29"/>
  <c r="AM221" i="29"/>
  <c r="AN221" i="29"/>
  <c r="AO221" i="29"/>
  <c r="X222" i="29"/>
  <c r="Y222" i="29"/>
  <c r="Z222" i="29"/>
  <c r="AA222" i="29"/>
  <c r="AB222" i="29"/>
  <c r="AC222" i="29"/>
  <c r="AD222" i="29"/>
  <c r="AE222" i="29"/>
  <c r="AF222" i="29"/>
  <c r="AG222" i="29"/>
  <c r="AH222" i="29"/>
  <c r="AI222" i="29"/>
  <c r="AJ222" i="29"/>
  <c r="AK222" i="29"/>
  <c r="AL222" i="29"/>
  <c r="AM222" i="29"/>
  <c r="AN222" i="29"/>
  <c r="AO222" i="29"/>
  <c r="X223" i="29"/>
  <c r="Y223" i="29"/>
  <c r="Z223" i="29"/>
  <c r="AA223" i="29"/>
  <c r="AB223" i="29"/>
  <c r="AC223" i="29"/>
  <c r="AD223" i="29"/>
  <c r="AE223" i="29"/>
  <c r="AF223" i="29"/>
  <c r="AG223" i="29"/>
  <c r="AH223" i="29"/>
  <c r="AI223" i="29"/>
  <c r="AJ223" i="29"/>
  <c r="AK223" i="29"/>
  <c r="AL223" i="29"/>
  <c r="AM223" i="29"/>
  <c r="AN223" i="29"/>
  <c r="AO223" i="29"/>
  <c r="X224" i="29"/>
  <c r="Y224" i="29"/>
  <c r="Z224" i="29"/>
  <c r="AA224" i="29"/>
  <c r="AB224" i="29"/>
  <c r="AC224" i="29"/>
  <c r="AD224" i="29"/>
  <c r="AE224" i="29"/>
  <c r="AF224" i="29"/>
  <c r="AG224" i="29"/>
  <c r="AH224" i="29"/>
  <c r="AI224" i="29"/>
  <c r="BJ224" i="29" s="1"/>
  <c r="BK224" i="29" s="1"/>
  <c r="AJ224" i="29"/>
  <c r="AK224" i="29"/>
  <c r="AL224" i="29"/>
  <c r="AM224" i="29"/>
  <c r="AN224" i="29"/>
  <c r="AO224" i="29"/>
  <c r="X225" i="29"/>
  <c r="Y225" i="29"/>
  <c r="Z225" i="29"/>
  <c r="AA225" i="29"/>
  <c r="AB225" i="29"/>
  <c r="AC225" i="29"/>
  <c r="AD225" i="29"/>
  <c r="AE225" i="29"/>
  <c r="AF225" i="29"/>
  <c r="AG225" i="29"/>
  <c r="AH225" i="29"/>
  <c r="AI225" i="29"/>
  <c r="AJ225" i="29"/>
  <c r="AK225" i="29"/>
  <c r="AL225" i="29"/>
  <c r="AM225" i="29"/>
  <c r="AN225" i="29"/>
  <c r="AO225" i="29"/>
  <c r="X226" i="29"/>
  <c r="Y226" i="29"/>
  <c r="Z226" i="29"/>
  <c r="AA226" i="29"/>
  <c r="AB226" i="29"/>
  <c r="AC226" i="29"/>
  <c r="AD226" i="29"/>
  <c r="AE226" i="29"/>
  <c r="AF226" i="29"/>
  <c r="AG226" i="29"/>
  <c r="AH226" i="29"/>
  <c r="AI226" i="29"/>
  <c r="AJ226" i="29"/>
  <c r="AK226" i="29"/>
  <c r="AL226" i="29"/>
  <c r="AM226" i="29"/>
  <c r="AN226" i="29"/>
  <c r="AO226" i="29"/>
  <c r="X227" i="29"/>
  <c r="Y227" i="29"/>
  <c r="Z227" i="29"/>
  <c r="AA227" i="29"/>
  <c r="AB227" i="29"/>
  <c r="AC227" i="29"/>
  <c r="AD227" i="29"/>
  <c r="AE227" i="29"/>
  <c r="AF227" i="29"/>
  <c r="AG227" i="29"/>
  <c r="AH227" i="29"/>
  <c r="AI227" i="29"/>
  <c r="AT227" i="29" s="1"/>
  <c r="AJ227" i="29"/>
  <c r="AK227" i="29"/>
  <c r="AL227" i="29"/>
  <c r="AM227" i="29"/>
  <c r="AN227" i="29"/>
  <c r="AO227" i="29"/>
  <c r="X228" i="29"/>
  <c r="Y228" i="29"/>
  <c r="Z228" i="29"/>
  <c r="AA228" i="29"/>
  <c r="AB228" i="29"/>
  <c r="AC228" i="29"/>
  <c r="AD228" i="29"/>
  <c r="AE228" i="29"/>
  <c r="AF228" i="29"/>
  <c r="AG228" i="29"/>
  <c r="AH228" i="29"/>
  <c r="AI228" i="29"/>
  <c r="AJ228" i="29"/>
  <c r="AK228" i="29"/>
  <c r="AL228" i="29"/>
  <c r="AM228" i="29"/>
  <c r="AN228" i="29"/>
  <c r="AO228" i="29"/>
  <c r="X229" i="29"/>
  <c r="Y229" i="29"/>
  <c r="Z229" i="29"/>
  <c r="AA229" i="29"/>
  <c r="AB229" i="29"/>
  <c r="AC229" i="29"/>
  <c r="AD229" i="29"/>
  <c r="AE229" i="29"/>
  <c r="AF229" i="29"/>
  <c r="AG229" i="29"/>
  <c r="AH229" i="29"/>
  <c r="AI229" i="29"/>
  <c r="AJ229" i="29"/>
  <c r="AK229" i="29"/>
  <c r="AL229" i="29"/>
  <c r="AM229" i="29"/>
  <c r="AN229" i="29"/>
  <c r="AO229" i="29"/>
  <c r="X230" i="29"/>
  <c r="Y230" i="29"/>
  <c r="Z230" i="29"/>
  <c r="AA230" i="29"/>
  <c r="AB230" i="29"/>
  <c r="AC230" i="29"/>
  <c r="AD230" i="29"/>
  <c r="AP230" i="29" s="1"/>
  <c r="AE230" i="29"/>
  <c r="AF230" i="29"/>
  <c r="AG230" i="29"/>
  <c r="AH230" i="29"/>
  <c r="AI230" i="29"/>
  <c r="AJ230" i="29"/>
  <c r="AK230" i="29"/>
  <c r="AL230" i="29"/>
  <c r="AM230" i="29"/>
  <c r="AN230" i="29"/>
  <c r="AO230" i="29"/>
  <c r="X231" i="29"/>
  <c r="Y231" i="29"/>
  <c r="Z231" i="29"/>
  <c r="AA231" i="29"/>
  <c r="AB231" i="29"/>
  <c r="AC231" i="29"/>
  <c r="AD231" i="29"/>
  <c r="AE231" i="29"/>
  <c r="AF231" i="29"/>
  <c r="AG231" i="29"/>
  <c r="AH231" i="29"/>
  <c r="AI231" i="29"/>
  <c r="AJ231" i="29"/>
  <c r="AK231" i="29"/>
  <c r="AL231" i="29"/>
  <c r="AM231" i="29"/>
  <c r="AN231" i="29"/>
  <c r="AO231" i="29"/>
  <c r="X232" i="29"/>
  <c r="Y232" i="29"/>
  <c r="Z232" i="29"/>
  <c r="AA232" i="29"/>
  <c r="AB232" i="29"/>
  <c r="AC232" i="29"/>
  <c r="AD232" i="29"/>
  <c r="AE232" i="29"/>
  <c r="AF232" i="29"/>
  <c r="AG232" i="29"/>
  <c r="AH232" i="29"/>
  <c r="AI232" i="29"/>
  <c r="AJ232" i="29"/>
  <c r="AK232" i="29"/>
  <c r="AL232" i="29"/>
  <c r="AM232" i="29"/>
  <c r="AN232" i="29"/>
  <c r="AO232" i="29"/>
  <c r="X233" i="29"/>
  <c r="Y233" i="29"/>
  <c r="Z233" i="29"/>
  <c r="AA233" i="29"/>
  <c r="AB233" i="29"/>
  <c r="AC233" i="29"/>
  <c r="AD233" i="29"/>
  <c r="AE233" i="29"/>
  <c r="AF233" i="29"/>
  <c r="AG233" i="29"/>
  <c r="AH233" i="29"/>
  <c r="AI233" i="29"/>
  <c r="AJ233" i="29"/>
  <c r="AK233" i="29"/>
  <c r="AL233" i="29"/>
  <c r="AM233" i="29"/>
  <c r="AN233" i="29"/>
  <c r="AO233" i="29"/>
  <c r="X234" i="29"/>
  <c r="Y234" i="29"/>
  <c r="Z234" i="29"/>
  <c r="AA234" i="29"/>
  <c r="AB234" i="29"/>
  <c r="AC234" i="29"/>
  <c r="AD234" i="29"/>
  <c r="AE234" i="29"/>
  <c r="AF234" i="29"/>
  <c r="AG234" i="29"/>
  <c r="AH234" i="29"/>
  <c r="AI234" i="29"/>
  <c r="AJ234" i="29"/>
  <c r="AK234" i="29"/>
  <c r="AL234" i="29"/>
  <c r="AM234" i="29"/>
  <c r="AN234" i="29"/>
  <c r="AO234" i="29"/>
  <c r="X235" i="29"/>
  <c r="Y235" i="29"/>
  <c r="Z235" i="29"/>
  <c r="AA235" i="29"/>
  <c r="AB235" i="29"/>
  <c r="AC235" i="29"/>
  <c r="AD235" i="29"/>
  <c r="AE235" i="29"/>
  <c r="AF235" i="29"/>
  <c r="AG235" i="29"/>
  <c r="AH235" i="29"/>
  <c r="AI235" i="29"/>
  <c r="BE235" i="29" s="1"/>
  <c r="AJ235" i="29"/>
  <c r="AK235" i="29"/>
  <c r="AL235" i="29"/>
  <c r="AM235" i="29"/>
  <c r="AN235" i="29"/>
  <c r="AO235" i="29"/>
  <c r="X236" i="29"/>
  <c r="Y236" i="29"/>
  <c r="Z236" i="29"/>
  <c r="AA236" i="29"/>
  <c r="AB236" i="29"/>
  <c r="AC236" i="29"/>
  <c r="AD236" i="29"/>
  <c r="AE236" i="29"/>
  <c r="AF236" i="29"/>
  <c r="AG236" i="29"/>
  <c r="AH236" i="29"/>
  <c r="AI236" i="29"/>
  <c r="AJ236" i="29"/>
  <c r="AK236" i="29"/>
  <c r="AL236" i="29"/>
  <c r="AM236" i="29"/>
  <c r="AN236" i="29"/>
  <c r="AO236" i="29"/>
  <c r="X237" i="29"/>
  <c r="Y237" i="29"/>
  <c r="Z237" i="29"/>
  <c r="AA237" i="29"/>
  <c r="AB237" i="29"/>
  <c r="AC237" i="29"/>
  <c r="AD237" i="29"/>
  <c r="AE237" i="29"/>
  <c r="AF237" i="29"/>
  <c r="AG237" i="29"/>
  <c r="AH237" i="29"/>
  <c r="AI237" i="29"/>
  <c r="AJ237" i="29"/>
  <c r="AK237" i="29"/>
  <c r="AL237" i="29"/>
  <c r="AM237" i="29"/>
  <c r="AN237" i="29"/>
  <c r="AO237" i="29"/>
  <c r="X238" i="29"/>
  <c r="Y238" i="29"/>
  <c r="Z238" i="29"/>
  <c r="AA238" i="29"/>
  <c r="AB238" i="29"/>
  <c r="AC238" i="29"/>
  <c r="AD238" i="29"/>
  <c r="AE238" i="29"/>
  <c r="AF238" i="29"/>
  <c r="AG238" i="29"/>
  <c r="AH238" i="29"/>
  <c r="AI238" i="29"/>
  <c r="AJ238" i="29"/>
  <c r="AK238" i="29"/>
  <c r="AL238" i="29"/>
  <c r="AM238" i="29"/>
  <c r="AN238" i="29"/>
  <c r="AO238" i="29"/>
  <c r="X239" i="29"/>
  <c r="Y239" i="29"/>
  <c r="Z239" i="29"/>
  <c r="AA239" i="29"/>
  <c r="AB239" i="29"/>
  <c r="AC239" i="29"/>
  <c r="AD239" i="29"/>
  <c r="AE239" i="29"/>
  <c r="AF239" i="29"/>
  <c r="AG239" i="29"/>
  <c r="AH239" i="29"/>
  <c r="AI239" i="29"/>
  <c r="AJ239" i="29"/>
  <c r="AK239" i="29"/>
  <c r="AL239" i="29"/>
  <c r="AM239" i="29"/>
  <c r="AN239" i="29"/>
  <c r="AO239" i="29"/>
  <c r="X240" i="29"/>
  <c r="Y240" i="29"/>
  <c r="Z240" i="29"/>
  <c r="AA240" i="29"/>
  <c r="AB240" i="29"/>
  <c r="AC240" i="29"/>
  <c r="AD240" i="29"/>
  <c r="AE240" i="29"/>
  <c r="AF240" i="29"/>
  <c r="AG240" i="29"/>
  <c r="AH240" i="29"/>
  <c r="AI240" i="29"/>
  <c r="AJ240" i="29"/>
  <c r="AK240" i="29"/>
  <c r="AL240" i="29"/>
  <c r="AM240" i="29"/>
  <c r="AN240" i="29"/>
  <c r="AO240" i="29"/>
  <c r="X241" i="29"/>
  <c r="Y241" i="29"/>
  <c r="Z241" i="29"/>
  <c r="AA241" i="29"/>
  <c r="AB241" i="29"/>
  <c r="AC241" i="29"/>
  <c r="AD241" i="29"/>
  <c r="AE241" i="29"/>
  <c r="AF241" i="29"/>
  <c r="AG241" i="29"/>
  <c r="AH241" i="29"/>
  <c r="AI241" i="29"/>
  <c r="AJ241" i="29"/>
  <c r="AK241" i="29"/>
  <c r="AL241" i="29"/>
  <c r="AM241" i="29"/>
  <c r="AN241" i="29"/>
  <c r="AO241" i="29"/>
  <c r="X242" i="29"/>
  <c r="Y242" i="29"/>
  <c r="Z242" i="29"/>
  <c r="AA242" i="29"/>
  <c r="AB242" i="29"/>
  <c r="AC242" i="29"/>
  <c r="AD242" i="29"/>
  <c r="AE242" i="29"/>
  <c r="AF242" i="29"/>
  <c r="AG242" i="29"/>
  <c r="AH242" i="29"/>
  <c r="AI242" i="29"/>
  <c r="AJ242" i="29"/>
  <c r="AK242" i="29"/>
  <c r="AL242" i="29"/>
  <c r="AM242" i="29"/>
  <c r="AN242" i="29"/>
  <c r="AO242" i="29"/>
  <c r="X243" i="29"/>
  <c r="Y243" i="29"/>
  <c r="Z243" i="29"/>
  <c r="AA243" i="29"/>
  <c r="AB243" i="29"/>
  <c r="AC243" i="29"/>
  <c r="AD243" i="29"/>
  <c r="AE243" i="29"/>
  <c r="AF243" i="29"/>
  <c r="AG243" i="29"/>
  <c r="AH243" i="29"/>
  <c r="AI243" i="29"/>
  <c r="AJ243" i="29"/>
  <c r="AK243" i="29"/>
  <c r="AL243" i="29"/>
  <c r="AM243" i="29"/>
  <c r="AN243" i="29"/>
  <c r="AO243" i="29"/>
  <c r="X244" i="29"/>
  <c r="Y244" i="29"/>
  <c r="Z244" i="29"/>
  <c r="AA244" i="29"/>
  <c r="AB244" i="29"/>
  <c r="AC244" i="29"/>
  <c r="AD244" i="29"/>
  <c r="AE244" i="29"/>
  <c r="AF244" i="29"/>
  <c r="AG244" i="29"/>
  <c r="AH244" i="29"/>
  <c r="AI244" i="29"/>
  <c r="AJ244" i="29"/>
  <c r="AK244" i="29"/>
  <c r="AL244" i="29"/>
  <c r="AM244" i="29"/>
  <c r="AN244" i="29"/>
  <c r="AO244" i="29"/>
  <c r="X245" i="29"/>
  <c r="Y245" i="29"/>
  <c r="Z245" i="29"/>
  <c r="AA245" i="29"/>
  <c r="AB245" i="29"/>
  <c r="AC245" i="29"/>
  <c r="AD245" i="29"/>
  <c r="AE245" i="29"/>
  <c r="AF245" i="29"/>
  <c r="AG245" i="29"/>
  <c r="AH245" i="29"/>
  <c r="AI245" i="29"/>
  <c r="AJ245" i="29"/>
  <c r="AK245" i="29"/>
  <c r="AL245" i="29"/>
  <c r="AM245" i="29"/>
  <c r="AN245" i="29"/>
  <c r="AO245" i="29"/>
  <c r="X246" i="29"/>
  <c r="Y246" i="29"/>
  <c r="Z246" i="29"/>
  <c r="AA246" i="29"/>
  <c r="AB246" i="29"/>
  <c r="AC246" i="29"/>
  <c r="AD246" i="29"/>
  <c r="AE246" i="29"/>
  <c r="AF246" i="29"/>
  <c r="AG246" i="29"/>
  <c r="AH246" i="29"/>
  <c r="AI246" i="29"/>
  <c r="AJ246" i="29"/>
  <c r="AK246" i="29"/>
  <c r="AL246" i="29"/>
  <c r="AM246" i="29"/>
  <c r="AN246" i="29"/>
  <c r="AO246" i="29"/>
  <c r="X247" i="29"/>
  <c r="Y247" i="29"/>
  <c r="Z247" i="29"/>
  <c r="AA247" i="29"/>
  <c r="AB247" i="29"/>
  <c r="AC247" i="29"/>
  <c r="AD247" i="29"/>
  <c r="AE247" i="29"/>
  <c r="AF247" i="29"/>
  <c r="AG247" i="29"/>
  <c r="AH247" i="29"/>
  <c r="AI247" i="29"/>
  <c r="AJ247" i="29"/>
  <c r="AK247" i="29"/>
  <c r="AL247" i="29"/>
  <c r="AM247" i="29"/>
  <c r="AN247" i="29"/>
  <c r="AO247" i="29"/>
  <c r="X248" i="29"/>
  <c r="Y248" i="29"/>
  <c r="Z248" i="29"/>
  <c r="AA248" i="29"/>
  <c r="AB248" i="29"/>
  <c r="AC248" i="29"/>
  <c r="AD248" i="29"/>
  <c r="AE248" i="29"/>
  <c r="AF248" i="29"/>
  <c r="AG248" i="29"/>
  <c r="AH248" i="29"/>
  <c r="AI248" i="29"/>
  <c r="AJ248" i="29"/>
  <c r="AK248" i="29"/>
  <c r="AL248" i="29"/>
  <c r="AM248" i="29"/>
  <c r="AN248" i="29"/>
  <c r="AO248" i="29"/>
  <c r="X249" i="29"/>
  <c r="Y249" i="29"/>
  <c r="Z249" i="29"/>
  <c r="AA249" i="29"/>
  <c r="AB249" i="29"/>
  <c r="AC249" i="29"/>
  <c r="AD249" i="29"/>
  <c r="AE249" i="29"/>
  <c r="AF249" i="29"/>
  <c r="AG249" i="29"/>
  <c r="AH249" i="29"/>
  <c r="AI249" i="29"/>
  <c r="AJ249" i="29"/>
  <c r="AK249" i="29"/>
  <c r="AL249" i="29"/>
  <c r="AM249" i="29"/>
  <c r="AN249" i="29"/>
  <c r="AO249" i="29"/>
  <c r="X250" i="29"/>
  <c r="Y250" i="29"/>
  <c r="Z250" i="29"/>
  <c r="AA250" i="29"/>
  <c r="AB250" i="29"/>
  <c r="AC250" i="29"/>
  <c r="AD250" i="29"/>
  <c r="AE250" i="29"/>
  <c r="AF250" i="29"/>
  <c r="AG250" i="29"/>
  <c r="AH250" i="29"/>
  <c r="AI250" i="29"/>
  <c r="AJ250" i="29"/>
  <c r="AK250" i="29"/>
  <c r="AL250" i="29"/>
  <c r="AM250" i="29"/>
  <c r="AN250" i="29"/>
  <c r="AO250" i="29"/>
  <c r="X251" i="29"/>
  <c r="Y251" i="29"/>
  <c r="Z251" i="29"/>
  <c r="AA251" i="29"/>
  <c r="AB251" i="29"/>
  <c r="AC251" i="29"/>
  <c r="AD251" i="29"/>
  <c r="AE251" i="29"/>
  <c r="AF251" i="29"/>
  <c r="AG251" i="29"/>
  <c r="AH251" i="29"/>
  <c r="AI251" i="29"/>
  <c r="AJ251" i="29"/>
  <c r="AK251" i="29"/>
  <c r="AL251" i="29"/>
  <c r="AM251" i="29"/>
  <c r="AN251" i="29"/>
  <c r="AO251" i="29"/>
  <c r="X252" i="29"/>
  <c r="Y252" i="29"/>
  <c r="Z252" i="29"/>
  <c r="AA252" i="29"/>
  <c r="AB252" i="29"/>
  <c r="AC252" i="29"/>
  <c r="AD252" i="29"/>
  <c r="AE252" i="29"/>
  <c r="AF252" i="29"/>
  <c r="AG252" i="29"/>
  <c r="AH252" i="29"/>
  <c r="AI252" i="29"/>
  <c r="AJ252" i="29"/>
  <c r="AK252" i="29"/>
  <c r="AL252" i="29"/>
  <c r="AM252" i="29"/>
  <c r="AN252" i="29"/>
  <c r="AO252" i="29"/>
  <c r="X253" i="29"/>
  <c r="Y253" i="29"/>
  <c r="Z253" i="29"/>
  <c r="AA253" i="29"/>
  <c r="AB253" i="29"/>
  <c r="AC253" i="29"/>
  <c r="AD253" i="29"/>
  <c r="AE253" i="29"/>
  <c r="AF253" i="29"/>
  <c r="AG253" i="29"/>
  <c r="AH253" i="29"/>
  <c r="AI253" i="29"/>
  <c r="AJ253" i="29"/>
  <c r="AK253" i="29"/>
  <c r="AL253" i="29"/>
  <c r="AM253" i="29"/>
  <c r="AN253" i="29"/>
  <c r="AO253" i="29"/>
  <c r="X254" i="29"/>
  <c r="Y254" i="29"/>
  <c r="Z254" i="29"/>
  <c r="AA254" i="29"/>
  <c r="AB254" i="29"/>
  <c r="AC254" i="29"/>
  <c r="AD254" i="29"/>
  <c r="AE254" i="29"/>
  <c r="AF254" i="29"/>
  <c r="AG254" i="29"/>
  <c r="AH254" i="29"/>
  <c r="AI254" i="29"/>
  <c r="AJ254" i="29"/>
  <c r="AK254" i="29"/>
  <c r="AL254" i="29"/>
  <c r="AM254" i="29"/>
  <c r="AN254" i="29"/>
  <c r="AO254" i="29"/>
  <c r="X255" i="29"/>
  <c r="Y255" i="29"/>
  <c r="Z255" i="29"/>
  <c r="AA255" i="29"/>
  <c r="AB255" i="29"/>
  <c r="AC255" i="29"/>
  <c r="AD255" i="29"/>
  <c r="AE255" i="29"/>
  <c r="AF255" i="29"/>
  <c r="AG255" i="29"/>
  <c r="AH255" i="29"/>
  <c r="AI255" i="29"/>
  <c r="AJ255" i="29"/>
  <c r="AK255" i="29"/>
  <c r="AL255" i="29"/>
  <c r="AM255" i="29"/>
  <c r="AN255" i="29"/>
  <c r="AO255" i="29"/>
  <c r="X256" i="29"/>
  <c r="Y256" i="29"/>
  <c r="Z256" i="29"/>
  <c r="AA256" i="29"/>
  <c r="AB256" i="29"/>
  <c r="AC256" i="29"/>
  <c r="AD256" i="29"/>
  <c r="AE256" i="29"/>
  <c r="AF256" i="29"/>
  <c r="AG256" i="29"/>
  <c r="AH256" i="29"/>
  <c r="AI256" i="29"/>
  <c r="AJ256" i="29"/>
  <c r="AK256" i="29"/>
  <c r="AL256" i="29"/>
  <c r="AM256" i="29"/>
  <c r="AN256" i="29"/>
  <c r="AO256" i="29"/>
  <c r="X257" i="29"/>
  <c r="Y257" i="29"/>
  <c r="Z257" i="29"/>
  <c r="AA257" i="29"/>
  <c r="AB257" i="29"/>
  <c r="AC257" i="29"/>
  <c r="AD257" i="29"/>
  <c r="AE257" i="29"/>
  <c r="AF257" i="29"/>
  <c r="AG257" i="29"/>
  <c r="AH257" i="29"/>
  <c r="AI257" i="29"/>
  <c r="AJ257" i="29"/>
  <c r="AK257" i="29"/>
  <c r="AL257" i="29"/>
  <c r="AM257" i="29"/>
  <c r="AN257" i="29"/>
  <c r="AO257" i="29"/>
  <c r="X258" i="29"/>
  <c r="Y258" i="29"/>
  <c r="Z258" i="29"/>
  <c r="AA258" i="29"/>
  <c r="AB258" i="29"/>
  <c r="AC258" i="29"/>
  <c r="AD258" i="29"/>
  <c r="AE258" i="29"/>
  <c r="AF258" i="29"/>
  <c r="AG258" i="29"/>
  <c r="AH258" i="29"/>
  <c r="AI258" i="29"/>
  <c r="AJ258" i="29"/>
  <c r="AK258" i="29"/>
  <c r="AL258" i="29"/>
  <c r="AM258" i="29"/>
  <c r="AN258" i="29"/>
  <c r="AO258" i="29"/>
  <c r="X259" i="29"/>
  <c r="Y259" i="29"/>
  <c r="Z259" i="29"/>
  <c r="AA259" i="29"/>
  <c r="AB259" i="29"/>
  <c r="AC259" i="29"/>
  <c r="AD259" i="29"/>
  <c r="AE259" i="29"/>
  <c r="AF259" i="29"/>
  <c r="AG259" i="29"/>
  <c r="AH259" i="29"/>
  <c r="AI259" i="29"/>
  <c r="AJ259" i="29"/>
  <c r="AK259" i="29"/>
  <c r="AL259" i="29"/>
  <c r="AM259" i="29"/>
  <c r="AN259" i="29"/>
  <c r="AO259" i="29"/>
  <c r="X260" i="29"/>
  <c r="Y260" i="29"/>
  <c r="Z260" i="29"/>
  <c r="AA260" i="29"/>
  <c r="AB260" i="29"/>
  <c r="AC260" i="29"/>
  <c r="AD260" i="29"/>
  <c r="AE260" i="29"/>
  <c r="AF260" i="29"/>
  <c r="AG260" i="29"/>
  <c r="AH260" i="29"/>
  <c r="AI260" i="29"/>
  <c r="AJ260" i="29"/>
  <c r="AK260" i="29"/>
  <c r="AL260" i="29"/>
  <c r="AM260" i="29"/>
  <c r="AN260" i="29"/>
  <c r="AO260" i="29"/>
  <c r="X261" i="29"/>
  <c r="Y261" i="29"/>
  <c r="Z261" i="29"/>
  <c r="AA261" i="29"/>
  <c r="AB261" i="29"/>
  <c r="AC261" i="29"/>
  <c r="AD261" i="29"/>
  <c r="AE261" i="29"/>
  <c r="AF261" i="29"/>
  <c r="AG261" i="29"/>
  <c r="AH261" i="29"/>
  <c r="AI261" i="29"/>
  <c r="AJ261" i="29"/>
  <c r="AK261" i="29"/>
  <c r="AL261" i="29"/>
  <c r="AM261" i="29"/>
  <c r="AN261" i="29"/>
  <c r="AO261" i="29"/>
  <c r="X262" i="29"/>
  <c r="Y262" i="29"/>
  <c r="Z262" i="29"/>
  <c r="AA262" i="29"/>
  <c r="AB262" i="29"/>
  <c r="AC262" i="29"/>
  <c r="AD262" i="29"/>
  <c r="AE262" i="29"/>
  <c r="AF262" i="29"/>
  <c r="AG262" i="29"/>
  <c r="AH262" i="29"/>
  <c r="AI262" i="29"/>
  <c r="AJ262" i="29"/>
  <c r="AK262" i="29"/>
  <c r="AL262" i="29"/>
  <c r="AM262" i="29"/>
  <c r="AN262" i="29"/>
  <c r="AO262" i="29"/>
  <c r="X263" i="29"/>
  <c r="Y263" i="29"/>
  <c r="Z263" i="29"/>
  <c r="AA263" i="29"/>
  <c r="AB263" i="29"/>
  <c r="AC263" i="29"/>
  <c r="AD263" i="29"/>
  <c r="AE263" i="29"/>
  <c r="AF263" i="29"/>
  <c r="AG263" i="29"/>
  <c r="AH263" i="29"/>
  <c r="AI263" i="29"/>
  <c r="AJ263" i="29"/>
  <c r="AK263" i="29"/>
  <c r="AL263" i="29"/>
  <c r="AM263" i="29"/>
  <c r="AN263" i="29"/>
  <c r="AO263" i="29"/>
  <c r="X264" i="29"/>
  <c r="Y264" i="29"/>
  <c r="Z264" i="29"/>
  <c r="AA264" i="29"/>
  <c r="AB264" i="29"/>
  <c r="AC264" i="29"/>
  <c r="AD264" i="29"/>
  <c r="AE264" i="29"/>
  <c r="AF264" i="29"/>
  <c r="AG264" i="29"/>
  <c r="AH264" i="29"/>
  <c r="AI264" i="29"/>
  <c r="AJ264" i="29"/>
  <c r="AK264" i="29"/>
  <c r="AL264" i="29"/>
  <c r="AM264" i="29"/>
  <c r="AN264" i="29"/>
  <c r="AO264" i="29"/>
  <c r="X265" i="29"/>
  <c r="Y265" i="29"/>
  <c r="Z265" i="29"/>
  <c r="AA265" i="29"/>
  <c r="AB265" i="29"/>
  <c r="AC265" i="29"/>
  <c r="AD265" i="29"/>
  <c r="AE265" i="29"/>
  <c r="AF265" i="29"/>
  <c r="AG265" i="29"/>
  <c r="AH265" i="29"/>
  <c r="AI265" i="29"/>
  <c r="AJ265" i="29"/>
  <c r="AK265" i="29"/>
  <c r="AL265" i="29"/>
  <c r="AM265" i="29"/>
  <c r="AN265" i="29"/>
  <c r="AO265" i="29"/>
  <c r="X266" i="29"/>
  <c r="Y266" i="29"/>
  <c r="Z266" i="29"/>
  <c r="AA266" i="29"/>
  <c r="AB266" i="29"/>
  <c r="AC266" i="29"/>
  <c r="AD266" i="29"/>
  <c r="AE266" i="29"/>
  <c r="AF266" i="29"/>
  <c r="AG266" i="29"/>
  <c r="AH266" i="29"/>
  <c r="AI266" i="29"/>
  <c r="AJ266" i="29"/>
  <c r="AK266" i="29"/>
  <c r="AL266" i="29"/>
  <c r="AM266" i="29"/>
  <c r="AN266" i="29"/>
  <c r="AO266" i="29"/>
  <c r="X267" i="29"/>
  <c r="Y267" i="29"/>
  <c r="Z267" i="29"/>
  <c r="AA267" i="29"/>
  <c r="AB267" i="29"/>
  <c r="AC267" i="29"/>
  <c r="AD267" i="29"/>
  <c r="AE267" i="29"/>
  <c r="AF267" i="29"/>
  <c r="AG267" i="29"/>
  <c r="AH267" i="29"/>
  <c r="AI267" i="29"/>
  <c r="AJ267" i="29"/>
  <c r="AK267" i="29"/>
  <c r="AL267" i="29"/>
  <c r="AM267" i="29"/>
  <c r="AN267" i="29"/>
  <c r="AO267" i="29"/>
  <c r="X268" i="29"/>
  <c r="Y268" i="29"/>
  <c r="Z268" i="29"/>
  <c r="AA268" i="29"/>
  <c r="AB268" i="29"/>
  <c r="AC268" i="29"/>
  <c r="AD268" i="29"/>
  <c r="AE268" i="29"/>
  <c r="AF268" i="29"/>
  <c r="AG268" i="29"/>
  <c r="AH268" i="29"/>
  <c r="AI268" i="29"/>
  <c r="AJ268" i="29"/>
  <c r="AK268" i="29"/>
  <c r="AL268" i="29"/>
  <c r="AM268" i="29"/>
  <c r="AN268" i="29"/>
  <c r="AO268" i="29"/>
  <c r="X269" i="29"/>
  <c r="Y269" i="29"/>
  <c r="Z269" i="29"/>
  <c r="AA269" i="29"/>
  <c r="AB269" i="29"/>
  <c r="AC269" i="29"/>
  <c r="AD269" i="29"/>
  <c r="BB269" i="29" s="1" a="1"/>
  <c r="BB269" i="29" s="1"/>
  <c r="AE269" i="29"/>
  <c r="AF269" i="29"/>
  <c r="AG269" i="29"/>
  <c r="AH269" i="29"/>
  <c r="AI269" i="29"/>
  <c r="AJ269" i="29"/>
  <c r="AK269" i="29"/>
  <c r="AL269" i="29"/>
  <c r="AM269" i="29"/>
  <c r="AN269" i="29"/>
  <c r="AO269" i="29"/>
  <c r="X270" i="29"/>
  <c r="Y270" i="29"/>
  <c r="Z270" i="29"/>
  <c r="AA270" i="29"/>
  <c r="AB270" i="29"/>
  <c r="AC270" i="29"/>
  <c r="AD270" i="29"/>
  <c r="AE270" i="29"/>
  <c r="AF270" i="29"/>
  <c r="AG270" i="29"/>
  <c r="AH270" i="29"/>
  <c r="AI270" i="29"/>
  <c r="AJ270" i="29"/>
  <c r="AK270" i="29"/>
  <c r="AL270" i="29"/>
  <c r="AM270" i="29"/>
  <c r="AN270" i="29"/>
  <c r="AO270" i="29"/>
  <c r="X271" i="29"/>
  <c r="Y271" i="29"/>
  <c r="Z271" i="29"/>
  <c r="AA271" i="29"/>
  <c r="AB271" i="29"/>
  <c r="AC271" i="29"/>
  <c r="AD271" i="29"/>
  <c r="AE271" i="29"/>
  <c r="AF271" i="29"/>
  <c r="AG271" i="29"/>
  <c r="AH271" i="29"/>
  <c r="AI271" i="29"/>
  <c r="AJ271" i="29"/>
  <c r="AK271" i="29"/>
  <c r="AL271" i="29"/>
  <c r="AM271" i="29"/>
  <c r="AN271" i="29"/>
  <c r="AO271" i="29"/>
  <c r="AY271" i="29" a="1"/>
  <c r="AY271" i="29" s="1"/>
  <c r="X272" i="29"/>
  <c r="Y272" i="29"/>
  <c r="Z272" i="29"/>
  <c r="AA272" i="29"/>
  <c r="AB272" i="29"/>
  <c r="AC272" i="29"/>
  <c r="AD272" i="29"/>
  <c r="AE272" i="29"/>
  <c r="AF272" i="29"/>
  <c r="AG272" i="29"/>
  <c r="AH272" i="29"/>
  <c r="AI272" i="29"/>
  <c r="AJ272" i="29"/>
  <c r="AK272" i="29"/>
  <c r="AL272" i="29"/>
  <c r="AM272" i="29"/>
  <c r="AN272" i="29"/>
  <c r="AO272" i="29"/>
  <c r="X273" i="29"/>
  <c r="Y273" i="29"/>
  <c r="Z273" i="29"/>
  <c r="AA273" i="29"/>
  <c r="AB273" i="29"/>
  <c r="AC273" i="29"/>
  <c r="AD273" i="29"/>
  <c r="AE273" i="29"/>
  <c r="AF273" i="29"/>
  <c r="AG273" i="29"/>
  <c r="AH273" i="29"/>
  <c r="AI273" i="29"/>
  <c r="AJ273" i="29"/>
  <c r="AK273" i="29"/>
  <c r="AL273" i="29"/>
  <c r="AM273" i="29"/>
  <c r="AN273" i="29"/>
  <c r="AO273" i="29"/>
  <c r="X274" i="29"/>
  <c r="Y274" i="29"/>
  <c r="Z274" i="29"/>
  <c r="AA274" i="29"/>
  <c r="AB274" i="29"/>
  <c r="AC274" i="29"/>
  <c r="AD274" i="29"/>
  <c r="AE274" i="29"/>
  <c r="AF274" i="29"/>
  <c r="AG274" i="29"/>
  <c r="AH274" i="29"/>
  <c r="AI274" i="29"/>
  <c r="AY274" i="29" s="1" a="1"/>
  <c r="AY274" i="29" s="1"/>
  <c r="AJ274" i="29"/>
  <c r="AK274" i="29"/>
  <c r="AL274" i="29"/>
  <c r="AM274" i="29"/>
  <c r="AN274" i="29"/>
  <c r="AO274" i="29"/>
  <c r="X275" i="29"/>
  <c r="Y275" i="29"/>
  <c r="Z275" i="29"/>
  <c r="AA275" i="29"/>
  <c r="AB275" i="29"/>
  <c r="AC275" i="29"/>
  <c r="AD275" i="29"/>
  <c r="AE275" i="29"/>
  <c r="AF275" i="29"/>
  <c r="AG275" i="29"/>
  <c r="AH275" i="29"/>
  <c r="AI275" i="29"/>
  <c r="AJ275" i="29"/>
  <c r="AK275" i="29"/>
  <c r="AL275" i="29"/>
  <c r="AM275" i="29"/>
  <c r="AN275" i="29"/>
  <c r="AO275" i="29"/>
  <c r="X276" i="29"/>
  <c r="Y276" i="29"/>
  <c r="Z276" i="29"/>
  <c r="AA276" i="29"/>
  <c r="AB276" i="29"/>
  <c r="AC276" i="29"/>
  <c r="AD276" i="29"/>
  <c r="AY276" i="29" s="1" a="1"/>
  <c r="AY276" i="29" s="1"/>
  <c r="AE276" i="29"/>
  <c r="AF276" i="29"/>
  <c r="AG276" i="29"/>
  <c r="AH276" i="29"/>
  <c r="AI276" i="29"/>
  <c r="AJ276" i="29"/>
  <c r="AK276" i="29"/>
  <c r="AL276" i="29"/>
  <c r="AM276" i="29"/>
  <c r="AN276" i="29"/>
  <c r="AO276" i="29"/>
  <c r="X277" i="29"/>
  <c r="Y277" i="29"/>
  <c r="Z277" i="29"/>
  <c r="AA277" i="29"/>
  <c r="AB277" i="29"/>
  <c r="AC277" i="29"/>
  <c r="AD277" i="29"/>
  <c r="AE277" i="29"/>
  <c r="AF277" i="29"/>
  <c r="AG277" i="29"/>
  <c r="AH277" i="29"/>
  <c r="AI277" i="29"/>
  <c r="AJ277" i="29"/>
  <c r="AK277" i="29"/>
  <c r="AL277" i="29"/>
  <c r="AM277" i="29"/>
  <c r="AN277" i="29"/>
  <c r="AO277" i="29"/>
  <c r="X278" i="29"/>
  <c r="Y278" i="29"/>
  <c r="Z278" i="29"/>
  <c r="AA278" i="29"/>
  <c r="AB278" i="29"/>
  <c r="AC278" i="29"/>
  <c r="AD278" i="29"/>
  <c r="AE278" i="29"/>
  <c r="AF278" i="29"/>
  <c r="AG278" i="29"/>
  <c r="AH278" i="29"/>
  <c r="AI278" i="29"/>
  <c r="AJ278" i="29"/>
  <c r="AK278" i="29"/>
  <c r="AL278" i="29"/>
  <c r="AM278" i="29"/>
  <c r="AN278" i="29"/>
  <c r="AO278" i="29"/>
  <c r="X279" i="29"/>
  <c r="Y279" i="29"/>
  <c r="Z279" i="29"/>
  <c r="AA279" i="29"/>
  <c r="AB279" i="29"/>
  <c r="AC279" i="29"/>
  <c r="AD279" i="29"/>
  <c r="AE279" i="29"/>
  <c r="AF279" i="29"/>
  <c r="AG279" i="29"/>
  <c r="AH279" i="29"/>
  <c r="AI279" i="29"/>
  <c r="AJ279" i="29"/>
  <c r="AK279" i="29"/>
  <c r="AL279" i="29"/>
  <c r="AM279" i="29"/>
  <c r="AN279" i="29"/>
  <c r="AO279" i="29"/>
  <c r="X280" i="29"/>
  <c r="Y280" i="29"/>
  <c r="Z280" i="29"/>
  <c r="AA280" i="29"/>
  <c r="AB280" i="29"/>
  <c r="AC280" i="29"/>
  <c r="AD280" i="29"/>
  <c r="AE280" i="29"/>
  <c r="AF280" i="29"/>
  <c r="AG280" i="29"/>
  <c r="AH280" i="29"/>
  <c r="AI280" i="29"/>
  <c r="AJ280" i="29"/>
  <c r="AK280" i="29"/>
  <c r="AL280" i="29"/>
  <c r="AM280" i="29"/>
  <c r="AN280" i="29"/>
  <c r="AO280" i="29"/>
  <c r="X281" i="29"/>
  <c r="Y281" i="29"/>
  <c r="Z281" i="29"/>
  <c r="AA281" i="29"/>
  <c r="AB281" i="29"/>
  <c r="AC281" i="29"/>
  <c r="AD281" i="29"/>
  <c r="AE281" i="29"/>
  <c r="AF281" i="29"/>
  <c r="AG281" i="29"/>
  <c r="AH281" i="29"/>
  <c r="AI281" i="29"/>
  <c r="AY281" i="29" s="1" a="1"/>
  <c r="AY281" i="29" s="1"/>
  <c r="AJ281" i="29"/>
  <c r="AK281" i="29"/>
  <c r="AL281" i="29"/>
  <c r="AM281" i="29"/>
  <c r="AN281" i="29"/>
  <c r="AO281" i="29"/>
  <c r="X282" i="29"/>
  <c r="Y282" i="29"/>
  <c r="Z282" i="29"/>
  <c r="AA282" i="29"/>
  <c r="AB282" i="29"/>
  <c r="AC282" i="29"/>
  <c r="AD282" i="29"/>
  <c r="AY282" i="29" s="1" a="1"/>
  <c r="AY282" i="29" s="1"/>
  <c r="AE282" i="29"/>
  <c r="AF282" i="29"/>
  <c r="AG282" i="29"/>
  <c r="AH282" i="29"/>
  <c r="AI282" i="29"/>
  <c r="AJ282" i="29"/>
  <c r="AK282" i="29"/>
  <c r="AL282" i="29"/>
  <c r="AM282" i="29"/>
  <c r="AN282" i="29"/>
  <c r="AO282" i="29"/>
  <c r="X283" i="29"/>
  <c r="Y283" i="29"/>
  <c r="Z283" i="29"/>
  <c r="AA283" i="29"/>
  <c r="AB283" i="29"/>
  <c r="AC283" i="29"/>
  <c r="AD283" i="29"/>
  <c r="AY283" i="29" s="1" a="1"/>
  <c r="AY283" i="29" s="1"/>
  <c r="AE283" i="29"/>
  <c r="AF283" i="29"/>
  <c r="AG283" i="29"/>
  <c r="AH283" i="29"/>
  <c r="AI283" i="29"/>
  <c r="AJ283" i="29"/>
  <c r="AK283" i="29"/>
  <c r="AL283" i="29"/>
  <c r="AM283" i="29"/>
  <c r="AN283" i="29"/>
  <c r="AO283" i="29"/>
  <c r="X284" i="29"/>
  <c r="Y284" i="29"/>
  <c r="Z284" i="29"/>
  <c r="AA284" i="29"/>
  <c r="AB284" i="29"/>
  <c r="AC284" i="29"/>
  <c r="AD284" i="29"/>
  <c r="AE284" i="29"/>
  <c r="AF284" i="29"/>
  <c r="AG284" i="29"/>
  <c r="AH284" i="29"/>
  <c r="AI284" i="29"/>
  <c r="AP284" i="29" s="1"/>
  <c r="AJ284" i="29"/>
  <c r="AK284" i="29"/>
  <c r="AL284" i="29"/>
  <c r="AM284" i="29"/>
  <c r="AN284" i="29"/>
  <c r="AO284" i="29"/>
  <c r="X285" i="29"/>
  <c r="Y285" i="29"/>
  <c r="Z285" i="29"/>
  <c r="AA285" i="29"/>
  <c r="AB285" i="29"/>
  <c r="AC285" i="29"/>
  <c r="AD285" i="29"/>
  <c r="AE285" i="29"/>
  <c r="AF285" i="29"/>
  <c r="AG285" i="29"/>
  <c r="AH285" i="29"/>
  <c r="AI285" i="29"/>
  <c r="AJ285" i="29"/>
  <c r="AK285" i="29"/>
  <c r="AL285" i="29"/>
  <c r="AM285" i="29"/>
  <c r="AN285" i="29"/>
  <c r="AO285" i="29"/>
  <c r="X286" i="29"/>
  <c r="Y286" i="29"/>
  <c r="Z286" i="29"/>
  <c r="AA286" i="29"/>
  <c r="AB286" i="29"/>
  <c r="AC286" i="29"/>
  <c r="AD286" i="29"/>
  <c r="AE286" i="29"/>
  <c r="AF286" i="29"/>
  <c r="AG286" i="29"/>
  <c r="AH286" i="29"/>
  <c r="AI286" i="29"/>
  <c r="AJ286" i="29"/>
  <c r="AK286" i="29"/>
  <c r="AL286" i="29"/>
  <c r="AM286" i="29"/>
  <c r="AN286" i="29"/>
  <c r="AO286" i="29"/>
  <c r="X287" i="29"/>
  <c r="Y287" i="29"/>
  <c r="Z287" i="29"/>
  <c r="AA287" i="29"/>
  <c r="AB287" i="29"/>
  <c r="AC287" i="29"/>
  <c r="AD287" i="29"/>
  <c r="AE287" i="29"/>
  <c r="AF287" i="29"/>
  <c r="AG287" i="29"/>
  <c r="AH287" i="29"/>
  <c r="AI287" i="29"/>
  <c r="BE287" i="29" s="1"/>
  <c r="AJ287" i="29"/>
  <c r="AK287" i="29"/>
  <c r="AL287" i="29"/>
  <c r="AM287" i="29"/>
  <c r="AN287" i="29"/>
  <c r="AO287" i="29"/>
  <c r="X288" i="29"/>
  <c r="Y288" i="29"/>
  <c r="Z288" i="29"/>
  <c r="AA288" i="29"/>
  <c r="AB288" i="29"/>
  <c r="AC288" i="29"/>
  <c r="AD288" i="29"/>
  <c r="AE288" i="29"/>
  <c r="AF288" i="29"/>
  <c r="AG288" i="29"/>
  <c r="AH288" i="29"/>
  <c r="AI288" i="29"/>
  <c r="AJ288" i="29"/>
  <c r="AK288" i="29"/>
  <c r="AL288" i="29"/>
  <c r="AM288" i="29"/>
  <c r="AN288" i="29"/>
  <c r="AO288" i="29"/>
  <c r="X289" i="29"/>
  <c r="Y289" i="29"/>
  <c r="Z289" i="29"/>
  <c r="AA289" i="29"/>
  <c r="AB289" i="29"/>
  <c r="AC289" i="29"/>
  <c r="AD289" i="29"/>
  <c r="AE289" i="29"/>
  <c r="AF289" i="29"/>
  <c r="AG289" i="29"/>
  <c r="AH289" i="29"/>
  <c r="AI289" i="29"/>
  <c r="AJ289" i="29"/>
  <c r="AK289" i="29"/>
  <c r="AL289" i="29"/>
  <c r="AM289" i="29"/>
  <c r="AN289" i="29"/>
  <c r="AO289" i="29"/>
  <c r="X290" i="29"/>
  <c r="Y290" i="29"/>
  <c r="Z290" i="29"/>
  <c r="AA290" i="29"/>
  <c r="AB290" i="29"/>
  <c r="AC290" i="29"/>
  <c r="AD290" i="29"/>
  <c r="AY290" i="29" s="1" a="1"/>
  <c r="AY290" i="29" s="1"/>
  <c r="AE290" i="29"/>
  <c r="AF290" i="29"/>
  <c r="AG290" i="29"/>
  <c r="AH290" i="29"/>
  <c r="AI290" i="29"/>
  <c r="AJ290" i="29"/>
  <c r="AK290" i="29"/>
  <c r="AL290" i="29"/>
  <c r="AM290" i="29"/>
  <c r="AN290" i="29"/>
  <c r="AO290" i="29"/>
  <c r="X291" i="29"/>
  <c r="Y291" i="29"/>
  <c r="Z291" i="29"/>
  <c r="AA291" i="29"/>
  <c r="AB291" i="29"/>
  <c r="AC291" i="29"/>
  <c r="AD291" i="29"/>
  <c r="AE291" i="29"/>
  <c r="AF291" i="29"/>
  <c r="AG291" i="29"/>
  <c r="AH291" i="29"/>
  <c r="AI291" i="29"/>
  <c r="BE291" i="29" s="1"/>
  <c r="AJ291" i="29"/>
  <c r="AK291" i="29"/>
  <c r="AL291" i="29"/>
  <c r="AM291" i="29"/>
  <c r="AN291" i="29"/>
  <c r="AO291" i="29"/>
  <c r="X292" i="29"/>
  <c r="Y292" i="29"/>
  <c r="Z292" i="29"/>
  <c r="AA292" i="29"/>
  <c r="AB292" i="29"/>
  <c r="AC292" i="29"/>
  <c r="AD292" i="29"/>
  <c r="AE292" i="29"/>
  <c r="AF292" i="29"/>
  <c r="AG292" i="29"/>
  <c r="AH292" i="29"/>
  <c r="AI292" i="29"/>
  <c r="AJ292" i="29"/>
  <c r="AK292" i="29"/>
  <c r="AL292" i="29"/>
  <c r="AM292" i="29"/>
  <c r="AN292" i="29"/>
  <c r="AO292" i="29"/>
  <c r="AP292" i="29"/>
  <c r="X293" i="29"/>
  <c r="Y293" i="29"/>
  <c r="Z293" i="29"/>
  <c r="AA293" i="29"/>
  <c r="AB293" i="29"/>
  <c r="AC293" i="29"/>
  <c r="AD293" i="29"/>
  <c r="AE293" i="29"/>
  <c r="AF293" i="29"/>
  <c r="AG293" i="29"/>
  <c r="AH293" i="29"/>
  <c r="AI293" i="29"/>
  <c r="AJ293" i="29"/>
  <c r="AK293" i="29"/>
  <c r="AL293" i="29"/>
  <c r="AM293" i="29"/>
  <c r="AN293" i="29"/>
  <c r="AO293" i="29"/>
  <c r="X294" i="29"/>
  <c r="Y294" i="29"/>
  <c r="Z294" i="29"/>
  <c r="AA294" i="29"/>
  <c r="AB294" i="29"/>
  <c r="AC294" i="29"/>
  <c r="AD294" i="29"/>
  <c r="AE294" i="29"/>
  <c r="AF294" i="29"/>
  <c r="AG294" i="29"/>
  <c r="AH294" i="29"/>
  <c r="AI294" i="29"/>
  <c r="AJ294" i="29"/>
  <c r="AK294" i="29"/>
  <c r="AL294" i="29"/>
  <c r="AM294" i="29"/>
  <c r="AN294" i="29"/>
  <c r="AO294" i="29"/>
  <c r="X295" i="29"/>
  <c r="Y295" i="29"/>
  <c r="Z295" i="29"/>
  <c r="AA295" i="29"/>
  <c r="AB295" i="29"/>
  <c r="AC295" i="29"/>
  <c r="AD295" i="29"/>
  <c r="AE295" i="29"/>
  <c r="AF295" i="29"/>
  <c r="AG295" i="29"/>
  <c r="AH295" i="29"/>
  <c r="AI295" i="29"/>
  <c r="AJ295" i="29"/>
  <c r="AK295" i="29"/>
  <c r="AL295" i="29"/>
  <c r="AM295" i="29"/>
  <c r="AN295" i="29"/>
  <c r="AO295" i="29"/>
  <c r="X296" i="29"/>
  <c r="Y296" i="29"/>
  <c r="Z296" i="29"/>
  <c r="AA296" i="29"/>
  <c r="AB296" i="29"/>
  <c r="AC296" i="29"/>
  <c r="AD296" i="29"/>
  <c r="BJ296" i="29" s="1"/>
  <c r="BK296" i="29" s="1"/>
  <c r="AE296" i="29"/>
  <c r="AF296" i="29"/>
  <c r="AG296" i="29"/>
  <c r="AH296" i="29"/>
  <c r="AI296" i="29"/>
  <c r="AJ296" i="29"/>
  <c r="AK296" i="29"/>
  <c r="AL296" i="29"/>
  <c r="AM296" i="29"/>
  <c r="AN296" i="29"/>
  <c r="AO296" i="29"/>
  <c r="X297" i="29"/>
  <c r="Y297" i="29"/>
  <c r="Z297" i="29"/>
  <c r="AA297" i="29"/>
  <c r="AB297" i="29"/>
  <c r="AC297" i="29"/>
  <c r="AD297" i="29"/>
  <c r="AT297" i="29" s="1"/>
  <c r="AE297" i="29"/>
  <c r="AF297" i="29"/>
  <c r="AG297" i="29"/>
  <c r="AH297" i="29"/>
  <c r="AI297" i="29"/>
  <c r="AJ297" i="29"/>
  <c r="AK297" i="29"/>
  <c r="AL297" i="29"/>
  <c r="AM297" i="29"/>
  <c r="AN297" i="29"/>
  <c r="AO297" i="29"/>
  <c r="X298" i="29"/>
  <c r="Y298" i="29"/>
  <c r="Z298" i="29"/>
  <c r="AA298" i="29"/>
  <c r="AB298" i="29"/>
  <c r="AC298" i="29"/>
  <c r="AD298" i="29"/>
  <c r="AE298" i="29"/>
  <c r="AF298" i="29"/>
  <c r="AG298" i="29"/>
  <c r="AH298" i="29"/>
  <c r="AI298" i="29"/>
  <c r="AJ298" i="29"/>
  <c r="AK298" i="29"/>
  <c r="AL298" i="29"/>
  <c r="AM298" i="29"/>
  <c r="AN298" i="29"/>
  <c r="AO298" i="29"/>
  <c r="X299" i="29"/>
  <c r="Y299" i="29"/>
  <c r="Z299" i="29"/>
  <c r="AA299" i="29"/>
  <c r="AB299" i="29"/>
  <c r="AC299" i="29"/>
  <c r="AD299" i="29"/>
  <c r="AE299" i="29"/>
  <c r="AF299" i="29"/>
  <c r="AG299" i="29"/>
  <c r="AH299" i="29"/>
  <c r="AI299" i="29"/>
  <c r="AJ299" i="29"/>
  <c r="AK299" i="29"/>
  <c r="AL299" i="29"/>
  <c r="AM299" i="29"/>
  <c r="AN299" i="29"/>
  <c r="AO299" i="29"/>
  <c r="X300" i="29"/>
  <c r="Y300" i="29"/>
  <c r="Z300" i="29"/>
  <c r="AA300" i="29"/>
  <c r="AB300" i="29"/>
  <c r="AC300" i="29"/>
  <c r="AD300" i="29"/>
  <c r="AE300" i="29"/>
  <c r="AF300" i="29"/>
  <c r="AG300" i="29"/>
  <c r="AH300" i="29"/>
  <c r="AI300" i="29"/>
  <c r="AJ300" i="29"/>
  <c r="AK300" i="29"/>
  <c r="AL300" i="29"/>
  <c r="AM300" i="29"/>
  <c r="AN300" i="29"/>
  <c r="AO300" i="29"/>
  <c r="X301" i="29"/>
  <c r="Y301" i="29"/>
  <c r="Z301" i="29"/>
  <c r="AA301" i="29"/>
  <c r="AB301" i="29"/>
  <c r="AC301" i="29"/>
  <c r="AD301" i="29"/>
  <c r="AT301" i="29" s="1"/>
  <c r="AE301" i="29"/>
  <c r="AF301" i="29"/>
  <c r="AG301" i="29"/>
  <c r="AH301" i="29"/>
  <c r="AI301" i="29"/>
  <c r="AJ301" i="29"/>
  <c r="AK301" i="29"/>
  <c r="AL301" i="29"/>
  <c r="AM301" i="29"/>
  <c r="AN301" i="29"/>
  <c r="AO301" i="29"/>
  <c r="X302" i="29"/>
  <c r="Y302" i="29"/>
  <c r="Z302" i="29"/>
  <c r="AA302" i="29"/>
  <c r="AB302" i="29"/>
  <c r="AC302" i="29"/>
  <c r="AD302" i="29"/>
  <c r="AE302" i="29"/>
  <c r="AF302" i="29"/>
  <c r="AG302" i="29"/>
  <c r="AH302" i="29"/>
  <c r="AI302" i="29"/>
  <c r="AJ302" i="29"/>
  <c r="AK302" i="29"/>
  <c r="AL302" i="29"/>
  <c r="AM302" i="29"/>
  <c r="AN302" i="29"/>
  <c r="AO302" i="29"/>
  <c r="C7" i="27"/>
  <c r="BB247" i="29" l="1" a="1"/>
  <c r="BB247" i="29" s="1"/>
  <c r="BB239" i="29" a="1"/>
  <c r="BB239" i="29" s="1"/>
  <c r="BE221" i="29"/>
  <c r="AP209" i="29"/>
  <c r="BJ207" i="29"/>
  <c r="BK207" i="29" s="1"/>
  <c r="BJ199" i="29"/>
  <c r="BK199" i="29" s="1"/>
  <c r="AP163" i="29"/>
  <c r="AT143" i="29"/>
  <c r="AS129" i="29"/>
  <c r="AV109" i="29"/>
  <c r="AJ36" i="5"/>
  <c r="AD36" i="5"/>
  <c r="AT293" i="29"/>
  <c r="BE272" i="29"/>
  <c r="AY275" i="29" a="1"/>
  <c r="AY275" i="29" s="1"/>
  <c r="AR222" i="29"/>
  <c r="AY278" i="29" a="1"/>
  <c r="AY278" i="29" s="1"/>
  <c r="AT232" i="29"/>
  <c r="AY202" i="29" a="1"/>
  <c r="AY202" i="29" s="1"/>
  <c r="AP159" i="29"/>
  <c r="BJ147" i="29"/>
  <c r="BK147" i="29" s="1"/>
  <c r="AV113" i="29"/>
  <c r="AW113" i="29" s="1" a="1"/>
  <c r="AW113" i="29" s="1"/>
  <c r="BE86" i="29"/>
  <c r="AY286" i="29" a="1"/>
  <c r="AY286" i="29" s="1"/>
  <c r="AR263" i="29"/>
  <c r="BJ200" i="29"/>
  <c r="BK200" i="29" s="1"/>
  <c r="AP135" i="29"/>
  <c r="AT121" i="29"/>
  <c r="BE295" i="29"/>
  <c r="AY277" i="29" a="1"/>
  <c r="AY277" i="29" s="1"/>
  <c r="AR270" i="29"/>
  <c r="BB259" i="29" a="1"/>
  <c r="BB259" i="29" s="1"/>
  <c r="BB251" i="29" a="1"/>
  <c r="BB251" i="29" s="1"/>
  <c r="AS231" i="29"/>
  <c r="AP217" i="29"/>
  <c r="AY205" i="29" a="1"/>
  <c r="AY205" i="29" s="1"/>
  <c r="AP154" i="29"/>
  <c r="AP151" i="29"/>
  <c r="BE137" i="29"/>
  <c r="AY124" i="29" a="1"/>
  <c r="AY124" i="29" s="1"/>
  <c r="AX124" i="29" s="1" a="1"/>
  <c r="AX124" i="29" s="1"/>
  <c r="AI20" i="5"/>
  <c r="AA36" i="5"/>
  <c r="BE299" i="29"/>
  <c r="BB243" i="29" a="1"/>
  <c r="BB243" i="29" s="1"/>
  <c r="AP229" i="29"/>
  <c r="BB255" i="29" a="1"/>
  <c r="BB255" i="29" s="1"/>
  <c r="AY294" i="29" a="1"/>
  <c r="AY294" i="29" s="1"/>
  <c r="BE174" i="29"/>
  <c r="BJ144" i="29"/>
  <c r="BK144" i="29" s="1"/>
  <c r="AT124" i="29"/>
  <c r="AT298" i="29"/>
  <c r="AP296" i="29"/>
  <c r="AP290" i="29"/>
  <c r="AY279" i="29" a="1"/>
  <c r="AY279" i="29" s="1"/>
  <c r="AR265" i="29"/>
  <c r="BJ233" i="29"/>
  <c r="BK233" i="29" s="1"/>
  <c r="AT184" i="29"/>
  <c r="AP138" i="29"/>
  <c r="AH20" i="5"/>
  <c r="AQ275" i="29"/>
  <c r="BJ284" i="29"/>
  <c r="BK284" i="29" s="1"/>
  <c r="AT285" i="29"/>
  <c r="AY210" i="29" a="1"/>
  <c r="AY210" i="29" s="1"/>
  <c r="BE119" i="29"/>
  <c r="AT216" i="29"/>
  <c r="AP120" i="29"/>
  <c r="AT289" i="29"/>
  <c r="AT283" i="29"/>
  <c r="AY280" i="29" a="1"/>
  <c r="AY280" i="29" s="1"/>
  <c r="AR273" i="29"/>
  <c r="AQ237" i="29"/>
  <c r="AV234" i="29"/>
  <c r="AW234" i="29" s="1" a="1"/>
  <c r="AW234" i="29" s="1"/>
  <c r="AP185" i="29"/>
  <c r="AT171" i="29"/>
  <c r="AP169" i="29"/>
  <c r="AQ80" i="29"/>
  <c r="AY181" i="29" a="1"/>
  <c r="AY181" i="29" s="1"/>
  <c r="AP136" i="29"/>
  <c r="AS130" i="29"/>
  <c r="AY104" i="29" a="1"/>
  <c r="AY104" i="29" s="1"/>
  <c r="BJ85" i="29"/>
  <c r="BK85" i="29" s="1"/>
  <c r="AS170" i="29"/>
  <c r="AP158" i="29"/>
  <c r="AP150" i="29"/>
  <c r="AV118" i="29"/>
  <c r="AP85" i="29"/>
  <c r="AP142" i="29"/>
  <c r="AY98" i="29" a="1"/>
  <c r="AY98" i="29" s="1"/>
  <c r="BJ183" i="29"/>
  <c r="BK183" i="29" s="1"/>
  <c r="AT177" i="29"/>
  <c r="AP168" i="29"/>
  <c r="BJ138" i="29"/>
  <c r="BK138" i="29" s="1"/>
  <c r="AY101" i="29" a="1"/>
  <c r="AY101" i="29" s="1"/>
  <c r="AY99" i="29" a="1"/>
  <c r="AY99" i="29" s="1"/>
  <c r="AY97" i="29" a="1"/>
  <c r="AY97" i="29" s="1"/>
  <c r="BJ84" i="29"/>
  <c r="BK84" i="29" s="1"/>
  <c r="AK20" i="5"/>
  <c r="AC20" i="5"/>
  <c r="BJ302" i="29"/>
  <c r="BK302" i="29" s="1"/>
  <c r="AP295" i="29"/>
  <c r="AY288" i="29" a="1"/>
  <c r="AY288" i="29" s="1"/>
  <c r="AT287" i="29"/>
  <c r="AY285" i="29" a="1"/>
  <c r="AY285" i="29" s="1"/>
  <c r="AT280" i="29"/>
  <c r="AY270" i="29" a="1"/>
  <c r="AY270" i="29" s="1"/>
  <c r="AQ251" i="29"/>
  <c r="BB244" i="29" a="1"/>
  <c r="BB244" i="29" s="1"/>
  <c r="AR234" i="29"/>
  <c r="BE226" i="29"/>
  <c r="AP219" i="29"/>
  <c r="AP203" i="29"/>
  <c r="AP187" i="29"/>
  <c r="BJ179" i="29"/>
  <c r="BK179" i="29" s="1"/>
  <c r="AS166" i="29"/>
  <c r="AR164" i="29"/>
  <c r="BJ87" i="29"/>
  <c r="BK87" i="29" s="1"/>
  <c r="AY214" i="29" a="1"/>
  <c r="AY214" i="29" s="1"/>
  <c r="AT204" i="29"/>
  <c r="Y36" i="5"/>
  <c r="AF36" i="5"/>
  <c r="AT220" i="29"/>
  <c r="AQ106" i="29"/>
  <c r="BJ294" i="29"/>
  <c r="BK294" i="29" s="1"/>
  <c r="AP287" i="29"/>
  <c r="AQ282" i="29"/>
  <c r="AT274" i="29"/>
  <c r="BJ273" i="29"/>
  <c r="BK273" i="29" s="1"/>
  <c r="BE269" i="29"/>
  <c r="AR257" i="29"/>
  <c r="AR253" i="29"/>
  <c r="AQ243" i="29"/>
  <c r="BB236" i="29" a="1"/>
  <c r="BB236" i="29" s="1"/>
  <c r="AP212" i="29"/>
  <c r="BE202" i="29"/>
  <c r="BF202" i="29" s="1" a="1"/>
  <c r="BF202" i="29" s="1"/>
  <c r="AP196" i="29"/>
  <c r="AP190" i="29"/>
  <c r="BF190" i="29" s="1" a="1"/>
  <c r="BF190" i="29" s="1"/>
  <c r="AY165" i="29" a="1"/>
  <c r="AY165" i="29" s="1"/>
  <c r="AP162" i="29"/>
  <c r="AY157" i="29" a="1"/>
  <c r="AY157" i="29" s="1"/>
  <c r="AT136" i="29"/>
  <c r="AM36" i="5"/>
  <c r="AE36" i="5"/>
  <c r="AY94" i="29" a="1"/>
  <c r="AY94" i="29" s="1"/>
  <c r="AT302" i="29"/>
  <c r="BB240" i="29" a="1"/>
  <c r="BB240" i="29" s="1"/>
  <c r="AP147" i="29"/>
  <c r="BJ133" i="29"/>
  <c r="BK133" i="29" s="1"/>
  <c r="AS132" i="29"/>
  <c r="AP122" i="29"/>
  <c r="BE116" i="29"/>
  <c r="AP82" i="29"/>
  <c r="AP299" i="29"/>
  <c r="AY298" i="29" a="1"/>
  <c r="AY298" i="29" s="1"/>
  <c r="AR292" i="29"/>
  <c r="AT291" i="29"/>
  <c r="AY289" i="29" a="1"/>
  <c r="AY289" i="29" s="1"/>
  <c r="BJ288" i="29"/>
  <c r="BK288" i="29" s="1"/>
  <c r="AT279" i="29"/>
  <c r="AP273" i="29"/>
  <c r="AQ239" i="29"/>
  <c r="AP224" i="29"/>
  <c r="BJ205" i="29"/>
  <c r="BK205" i="29" s="1"/>
  <c r="AP146" i="29"/>
  <c r="AV112" i="29"/>
  <c r="AQ276" i="29"/>
  <c r="AT271" i="29"/>
  <c r="BB270" i="29" a="1"/>
  <c r="BB270" i="29" s="1"/>
  <c r="AS265" i="29"/>
  <c r="AR264" i="29"/>
  <c r="AQ249" i="29"/>
  <c r="AT235" i="29"/>
  <c r="AR226" i="29"/>
  <c r="AY218" i="29" a="1"/>
  <c r="AY218" i="29" s="1"/>
  <c r="BJ217" i="29"/>
  <c r="BK217" i="29" s="1"/>
  <c r="AP211" i="29"/>
  <c r="AP205" i="29"/>
  <c r="AP195" i="29"/>
  <c r="AT181" i="29"/>
  <c r="BJ173" i="29"/>
  <c r="BK173" i="29" s="1"/>
  <c r="BB169" i="29" a="1"/>
  <c r="BB169" i="29" s="1"/>
  <c r="BB164" i="29" a="1"/>
  <c r="BB164" i="29" s="1"/>
  <c r="AS131" i="29"/>
  <c r="AS128" i="29"/>
  <c r="AY125" i="29" a="1"/>
  <c r="AY125" i="29" s="1"/>
  <c r="AV122" i="29"/>
  <c r="AV115" i="29"/>
  <c r="AV108" i="29"/>
  <c r="Z20" i="5"/>
  <c r="AQ277" i="29"/>
  <c r="AR261" i="29"/>
  <c r="BJ219" i="29"/>
  <c r="BK219" i="29" s="1"/>
  <c r="AT178" i="29"/>
  <c r="AT147" i="29"/>
  <c r="AP15" i="29"/>
  <c r="AP291" i="29"/>
  <c r="AR284" i="29"/>
  <c r="AT281" i="29"/>
  <c r="AT270" i="29"/>
  <c r="BB267" i="29" a="1"/>
  <c r="BB267" i="29" s="1"/>
  <c r="AP260" i="29"/>
  <c r="AQ245" i="29"/>
  <c r="BB230" i="29" a="1"/>
  <c r="BB230" i="29" s="1"/>
  <c r="BE224" i="29"/>
  <c r="BE220" i="29"/>
  <c r="BJ214" i="29"/>
  <c r="BK214" i="29" s="1"/>
  <c r="AT196" i="29"/>
  <c r="AY189" i="29" a="1"/>
  <c r="AY189" i="29" s="1"/>
  <c r="AP179" i="29"/>
  <c r="AP155" i="29"/>
  <c r="BE136" i="29"/>
  <c r="AY135" i="29" a="1"/>
  <c r="AY135" i="29" s="1"/>
  <c r="AV111" i="29"/>
  <c r="BJ88" i="29"/>
  <c r="BK88" i="29" s="1"/>
  <c r="BB300" i="29" a="1"/>
  <c r="BB300" i="29" s="1"/>
  <c r="AT299" i="29"/>
  <c r="AY297" i="29" a="1"/>
  <c r="AY297" i="29" s="1"/>
  <c r="AT290" i="29"/>
  <c r="BJ272" i="29"/>
  <c r="BK272" i="29" s="1"/>
  <c r="AQ247" i="29"/>
  <c r="AY213" i="29" a="1"/>
  <c r="AY213" i="29" s="1"/>
  <c r="BJ154" i="29"/>
  <c r="BK154" i="29" s="1"/>
  <c r="BJ203" i="29"/>
  <c r="BK203" i="29" s="1"/>
  <c r="AP180" i="29"/>
  <c r="BE152" i="29"/>
  <c r="AY301" i="29" a="1"/>
  <c r="AY301" i="29" s="1"/>
  <c r="BJ300" i="29"/>
  <c r="BK300" i="29" s="1"/>
  <c r="AT294" i="29"/>
  <c r="AP288" i="29"/>
  <c r="AP286" i="29"/>
  <c r="AP300" i="29"/>
  <c r="BJ298" i="29"/>
  <c r="BK298" i="29" s="1"/>
  <c r="AY302" i="29" a="1"/>
  <c r="AY302" i="29" s="1"/>
  <c r="BB296" i="29" a="1"/>
  <c r="BB296" i="29" s="1"/>
  <c r="AT295" i="29"/>
  <c r="AY293" i="29" a="1"/>
  <c r="AY293" i="29" s="1"/>
  <c r="BJ292" i="29"/>
  <c r="BK292" i="29" s="1"/>
  <c r="AT286" i="29"/>
  <c r="AQ278" i="29"/>
  <c r="AS252" i="29"/>
  <c r="AQ241" i="29"/>
  <c r="AP214" i="29"/>
  <c r="AP204" i="29"/>
  <c r="BJ202" i="29"/>
  <c r="BK202" i="29" s="1"/>
  <c r="AP188" i="29"/>
  <c r="AP182" i="29"/>
  <c r="AP176" i="29"/>
  <c r="BE160" i="29"/>
  <c r="BE157" i="29"/>
  <c r="AT137" i="29"/>
  <c r="AY136" i="29" a="1"/>
  <c r="AY136" i="29" s="1"/>
  <c r="AS133" i="29"/>
  <c r="AS115" i="29"/>
  <c r="AV107" i="29"/>
  <c r="AY92" i="29" a="1"/>
  <c r="AY92" i="29" s="1"/>
  <c r="AB36" i="5"/>
  <c r="BB34" i="29" a="1"/>
  <c r="BB34" i="29" s="1"/>
  <c r="BJ15" i="29"/>
  <c r="BK15" i="29" s="1"/>
  <c r="AY11" i="29" a="1"/>
  <c r="AY11" i="29" s="1"/>
  <c r="BE80" i="29"/>
  <c r="AY90" i="29" a="1"/>
  <c r="AY90" i="29" s="1"/>
  <c r="AP86" i="29"/>
  <c r="BH79" i="29"/>
  <c r="AP89" i="29"/>
  <c r="AP87" i="29"/>
  <c r="AP83" i="29"/>
  <c r="BE81" i="29"/>
  <c r="AP65" i="29"/>
  <c r="AP62" i="29"/>
  <c r="AV58" i="29"/>
  <c r="AP56" i="29"/>
  <c r="AP27" i="29"/>
  <c r="AT26" i="29"/>
  <c r="BB25" i="29" a="1"/>
  <c r="BB25" i="29" s="1"/>
  <c r="BJ24" i="29"/>
  <c r="BK24" i="29" s="1"/>
  <c r="AT19" i="29"/>
  <c r="BE18" i="29"/>
  <c r="AP17" i="29"/>
  <c r="AT10" i="29"/>
  <c r="AT29" i="29"/>
  <c r="AS63" i="29"/>
  <c r="AR54" i="29"/>
  <c r="BB50" i="29" a="1"/>
  <c r="BB50" i="29" s="1"/>
  <c r="AR32" i="29"/>
  <c r="AQ66" i="29"/>
  <c r="BJ54" i="29"/>
  <c r="BK54" i="29" s="1"/>
  <c r="AS53" i="29"/>
  <c r="AR28" i="29"/>
  <c r="AY20" i="29" a="1"/>
  <c r="AY20" i="29" s="1"/>
  <c r="AY14" i="29" a="1"/>
  <c r="AY14" i="29" s="1"/>
  <c r="AP13" i="29"/>
  <c r="AV36" i="29"/>
  <c r="AP22" i="29"/>
  <c r="AP9" i="29"/>
  <c r="AR46" i="29"/>
  <c r="AP40" i="29"/>
  <c r="BE31" i="29"/>
  <c r="AT23" i="29"/>
  <c r="BE12" i="29"/>
  <c r="AT6" i="29"/>
  <c r="BE5" i="29"/>
  <c r="AP4" i="29"/>
  <c r="AS64" i="29"/>
  <c r="AS52" i="29"/>
  <c r="AV41" i="29"/>
  <c r="AV40" i="29"/>
  <c r="BH32" i="29"/>
  <c r="AT31" i="29"/>
  <c r="BH28" i="29"/>
  <c r="AP24" i="29"/>
  <c r="BE23" i="29"/>
  <c r="AP20" i="29"/>
  <c r="BE19" i="29"/>
  <c r="AP14" i="29"/>
  <c r="AT12" i="29"/>
  <c r="AY8" i="29" a="1"/>
  <c r="AY8" i="29" s="1"/>
  <c r="AT7" i="29"/>
  <c r="BJ5" i="29"/>
  <c r="BK5" i="29" s="1"/>
  <c r="BE4" i="29"/>
  <c r="AY62" i="29" a="1"/>
  <c r="AY62" i="29" s="1"/>
  <c r="AP61" i="29"/>
  <c r="AR59" i="29"/>
  <c r="BJ57" i="29"/>
  <c r="BK57" i="29" s="1"/>
  <c r="AV46" i="29"/>
  <c r="AS45" i="29"/>
  <c r="AR30" i="29"/>
  <c r="BE29" i="29"/>
  <c r="AY23" i="29" a="1"/>
  <c r="AY23" i="29" s="1"/>
  <c r="BJ20" i="29"/>
  <c r="BK20" i="29" s="1"/>
  <c r="AY12" i="29" a="1"/>
  <c r="AY12" i="29" s="1"/>
  <c r="AT11" i="29"/>
  <c r="BJ8" i="29"/>
  <c r="BK8" i="29" s="1"/>
  <c r="BE7" i="29"/>
  <c r="AQ4" i="29"/>
  <c r="AS60" i="29"/>
  <c r="AV50" i="29"/>
  <c r="BB48" i="29" a="1"/>
  <c r="BB48" i="29" s="1"/>
  <c r="AS44" i="29"/>
  <c r="AV38" i="29"/>
  <c r="AT25" i="29"/>
  <c r="AY24" i="29" a="1"/>
  <c r="AY24" i="29" s="1"/>
  <c r="BE14" i="29"/>
  <c r="AT14" i="29"/>
  <c r="AP12" i="29"/>
  <c r="BE11" i="29"/>
  <c r="AP8" i="29"/>
  <c r="AY7" i="29" a="1"/>
  <c r="AY7" i="29" s="1"/>
  <c r="AT5" i="29"/>
  <c r="AS248" i="29"/>
  <c r="AR248" i="29"/>
  <c r="AS228" i="29"/>
  <c r="AT228" i="29"/>
  <c r="BJ225" i="29"/>
  <c r="BK225" i="29" s="1"/>
  <c r="AP225" i="29"/>
  <c r="AP223" i="29"/>
  <c r="AT223" i="29"/>
  <c r="BJ206" i="29"/>
  <c r="BK206" i="29" s="1"/>
  <c r="AP206" i="29"/>
  <c r="AY139" i="29" a="1"/>
  <c r="AY139" i="29" s="1"/>
  <c r="BE139" i="29"/>
  <c r="AP139" i="29"/>
  <c r="BJ139" i="29"/>
  <c r="BK139" i="29" s="1"/>
  <c r="AT139" i="29"/>
  <c r="BJ301" i="29"/>
  <c r="BK301" i="29" s="1"/>
  <c r="AP301" i="29"/>
  <c r="AR301" i="29"/>
  <c r="BE300" i="29"/>
  <c r="AY299" i="29" a="1"/>
  <c r="AY299" i="29" s="1"/>
  <c r="BJ297" i="29"/>
  <c r="BK297" i="29" s="1"/>
  <c r="AP297" i="29"/>
  <c r="BB297" i="29" a="1"/>
  <c r="BB297" i="29" s="1"/>
  <c r="BE296" i="29"/>
  <c r="AY295" i="29" a="1"/>
  <c r="AY295" i="29" s="1"/>
  <c r="BJ293" i="29"/>
  <c r="BK293" i="29" s="1"/>
  <c r="AP293" i="29"/>
  <c r="AR293" i="29"/>
  <c r="BE292" i="29"/>
  <c r="AY291" i="29" a="1"/>
  <c r="AY291" i="29" s="1"/>
  <c r="BJ289" i="29"/>
  <c r="BK289" i="29" s="1"/>
  <c r="AP289" i="29"/>
  <c r="AR289" i="29"/>
  <c r="BE288" i="29"/>
  <c r="AY287" i="29" a="1"/>
  <c r="AY287" i="29" s="1"/>
  <c r="BJ285" i="29"/>
  <c r="BK285" i="29" s="1"/>
  <c r="AP285" i="29"/>
  <c r="AR285" i="29"/>
  <c r="BE284" i="29"/>
  <c r="AQ283" i="29"/>
  <c r="AQ281" i="29"/>
  <c r="AQ280" i="29"/>
  <c r="AQ279" i="29"/>
  <c r="AQ274" i="29"/>
  <c r="BE273" i="29"/>
  <c r="BF273" i="29" s="1" a="1"/>
  <c r="BF273" i="29" s="1"/>
  <c r="AP272" i="29"/>
  <c r="AT272" i="29"/>
  <c r="AR271" i="29"/>
  <c r="AP270" i="29"/>
  <c r="AR269" i="29"/>
  <c r="AS269" i="29"/>
  <c r="AR268" i="29"/>
  <c r="AR267" i="29"/>
  <c r="BB263" i="29" a="1"/>
  <c r="BB263" i="29" s="1"/>
  <c r="AS257" i="29"/>
  <c r="BB257" i="29" a="1"/>
  <c r="BB257" i="29" s="1"/>
  <c r="AR256" i="29"/>
  <c r="AP255" i="29"/>
  <c r="AR255" i="29"/>
  <c r="AQ250" i="29"/>
  <c r="AS249" i="29"/>
  <c r="AR249" i="29"/>
  <c r="BB248" i="29" a="1"/>
  <c r="BB248" i="29" s="1"/>
  <c r="AQ246" i="29"/>
  <c r="AS245" i="29"/>
  <c r="AR245" i="29"/>
  <c r="AQ242" i="29"/>
  <c r="AS241" i="29"/>
  <c r="AR241" i="29"/>
  <c r="AQ238" i="29"/>
  <c r="AS237" i="29"/>
  <c r="AR237" i="29"/>
  <c r="AT229" i="29"/>
  <c r="BJ229" i="29"/>
  <c r="BK229" i="29" s="1"/>
  <c r="BE225" i="29"/>
  <c r="AT222" i="29"/>
  <c r="AY222" i="29" a="1"/>
  <c r="AY222" i="29" s="1"/>
  <c r="BB222" i="29" a="1"/>
  <c r="BB222" i="29" s="1"/>
  <c r="AT221" i="29"/>
  <c r="BJ221" i="29"/>
  <c r="BK221" i="29" s="1"/>
  <c r="AY221" i="29" a="1"/>
  <c r="AY221" i="29" s="1"/>
  <c r="BB221" i="29" a="1"/>
  <c r="BB221" i="29" s="1"/>
  <c r="AP220" i="29"/>
  <c r="BJ220" i="29"/>
  <c r="BK220" i="29" s="1"/>
  <c r="AT217" i="29"/>
  <c r="AY217" i="29" a="1"/>
  <c r="AY217" i="29" s="1"/>
  <c r="BE217" i="29"/>
  <c r="AT213" i="29"/>
  <c r="BJ211" i="29"/>
  <c r="BK211" i="29" s="1"/>
  <c r="AY206" i="29" a="1"/>
  <c r="AY206" i="29" s="1"/>
  <c r="AP200" i="29"/>
  <c r="AT200" i="29"/>
  <c r="AY158" i="29" a="1"/>
  <c r="AY158" i="29" s="1"/>
  <c r="BJ158" i="29"/>
  <c r="BK158" i="29" s="1"/>
  <c r="AY148" i="29" a="1"/>
  <c r="AY148" i="29" s="1"/>
  <c r="BE148" i="29"/>
  <c r="AP148" i="29"/>
  <c r="BJ148" i="29"/>
  <c r="BK148" i="29" s="1"/>
  <c r="AT148" i="29"/>
  <c r="BE140" i="29"/>
  <c r="AP140" i="29"/>
  <c r="BJ140" i="29"/>
  <c r="BK140" i="29" s="1"/>
  <c r="AY140" i="29" a="1"/>
  <c r="AY140" i="29" s="1"/>
  <c r="AT282" i="29"/>
  <c r="AT278" i="29"/>
  <c r="AT277" i="29"/>
  <c r="AS240" i="29"/>
  <c r="AR240" i="29"/>
  <c r="AS236" i="29"/>
  <c r="AR236" i="29"/>
  <c r="BE218" i="29"/>
  <c r="BJ218" i="29"/>
  <c r="BK218" i="29" s="1"/>
  <c r="AP218" i="29"/>
  <c r="AP198" i="29"/>
  <c r="BJ198" i="29"/>
  <c r="BK198" i="29" s="1"/>
  <c r="AP172" i="29"/>
  <c r="BJ172" i="29"/>
  <c r="BK172" i="29" s="1"/>
  <c r="AP302" i="29"/>
  <c r="BE301" i="29"/>
  <c r="AY300" i="29" a="1"/>
  <c r="AY300" i="29" s="1"/>
  <c r="AP298" i="29"/>
  <c r="BE297" i="29"/>
  <c r="AP294" i="29"/>
  <c r="AR294" i="29"/>
  <c r="BE293" i="29"/>
  <c r="AY292" i="29" a="1"/>
  <c r="AY292" i="29" s="1"/>
  <c r="BJ290" i="29"/>
  <c r="BK290" i="29" s="1"/>
  <c r="AR290" i="29"/>
  <c r="BE289" i="29"/>
  <c r="BJ286" i="29"/>
  <c r="BK286" i="29" s="1"/>
  <c r="AR286" i="29"/>
  <c r="BE285" i="29"/>
  <c r="AY284" i="29" a="1"/>
  <c r="AY284" i="29" s="1"/>
  <c r="BB273" i="29" a="1"/>
  <c r="BB273" i="29" s="1"/>
  <c r="BJ269" i="29"/>
  <c r="BK269" i="29" s="1"/>
  <c r="BB261" i="29" a="1"/>
  <c r="BB261" i="29" s="1"/>
  <c r="AP256" i="29"/>
  <c r="AS250" i="29"/>
  <c r="AR250" i="29"/>
  <c r="BB249" i="29" a="1"/>
  <c r="BB249" i="29" s="1"/>
  <c r="AS246" i="29"/>
  <c r="AR246" i="29"/>
  <c r="BB245" i="29" a="1"/>
  <c r="BB245" i="29" s="1"/>
  <c r="AS242" i="29"/>
  <c r="AR242" i="29"/>
  <c r="BB241" i="29" a="1"/>
  <c r="BB241" i="29" s="1"/>
  <c r="AS238" i="29"/>
  <c r="AR238" i="29"/>
  <c r="BB237" i="29" a="1"/>
  <c r="BB237" i="29" s="1"/>
  <c r="BE231" i="29"/>
  <c r="AT230" i="29"/>
  <c r="AR230" i="29"/>
  <c r="BJ230" i="29"/>
  <c r="BK230" i="29" s="1"/>
  <c r="AV230" i="29"/>
  <c r="AU230" i="29" s="1" a="1"/>
  <c r="AU230" i="29" s="1"/>
  <c r="AY230" i="29" a="1"/>
  <c r="AY230" i="29" s="1"/>
  <c r="AY227" i="29" a="1"/>
  <c r="AY227" i="29" s="1"/>
  <c r="BE227" i="29"/>
  <c r="BF227" i="29" s="1" a="1"/>
  <c r="BF227" i="29" s="1"/>
  <c r="AT226" i="29"/>
  <c r="BJ226" i="29"/>
  <c r="BK226" i="29" s="1"/>
  <c r="AY226" i="29" a="1"/>
  <c r="AY226" i="29" s="1"/>
  <c r="BB226" i="29" a="1"/>
  <c r="BB226" i="29" s="1"/>
  <c r="AY223" i="29" a="1"/>
  <c r="AY223" i="29" s="1"/>
  <c r="AP215" i="29"/>
  <c r="BJ208" i="29"/>
  <c r="BK208" i="29" s="1"/>
  <c r="AP208" i="29"/>
  <c r="BJ201" i="29"/>
  <c r="BK201" i="29" s="1"/>
  <c r="AP201" i="29"/>
  <c r="BE194" i="29"/>
  <c r="BJ194" i="29"/>
  <c r="BK194" i="29" s="1"/>
  <c r="AP194" i="29"/>
  <c r="AY194" i="29" a="1"/>
  <c r="AY194" i="29" s="1"/>
  <c r="BJ149" i="29"/>
  <c r="BK149" i="29" s="1"/>
  <c r="AP149" i="29"/>
  <c r="BF149" i="29" s="1" a="1"/>
  <c r="BF149" i="29" s="1"/>
  <c r="BE149" i="29"/>
  <c r="AP141" i="29"/>
  <c r="BJ141" i="29"/>
  <c r="BK141" i="29" s="1"/>
  <c r="BE141" i="29"/>
  <c r="AR288" i="29"/>
  <c r="AT276" i="29"/>
  <c r="AT275" i="29"/>
  <c r="AS244" i="29"/>
  <c r="AR244" i="29"/>
  <c r="AY234" i="29" a="1"/>
  <c r="AY234" i="29" s="1"/>
  <c r="AP234" i="29"/>
  <c r="BB234" i="29" a="1"/>
  <c r="BB234" i="29" s="1"/>
  <c r="AT209" i="29"/>
  <c r="AY209" i="29" a="1"/>
  <c r="AY209" i="29" s="1"/>
  <c r="BE209" i="29"/>
  <c r="AY145" i="29" a="1"/>
  <c r="AY145" i="29" s="1"/>
  <c r="AX145" i="29" s="1" a="1"/>
  <c r="AX145" i="29" s="1"/>
  <c r="BE145" i="29"/>
  <c r="AP145" i="29"/>
  <c r="BJ145" i="29"/>
  <c r="BK145" i="29" s="1"/>
  <c r="AT145" i="29"/>
  <c r="AT117" i="29"/>
  <c r="AV117" i="29"/>
  <c r="BB302" i="29" a="1"/>
  <c r="BB302" i="29" s="1"/>
  <c r="AR298" i="29"/>
  <c r="AY296" i="29" a="1"/>
  <c r="AY296" i="29" s="1"/>
  <c r="BE302" i="29"/>
  <c r="AT300" i="29"/>
  <c r="BJ299" i="29"/>
  <c r="BK299" i="29" s="1"/>
  <c r="BB299" i="29" a="1"/>
  <c r="BB299" i="29" s="1"/>
  <c r="BE298" i="29"/>
  <c r="AT296" i="29"/>
  <c r="BJ295" i="29"/>
  <c r="BK295" i="29" s="1"/>
  <c r="AR295" i="29"/>
  <c r="BE294" i="29"/>
  <c r="AT292" i="29"/>
  <c r="BJ291" i="29"/>
  <c r="BK291" i="29" s="1"/>
  <c r="AR291" i="29"/>
  <c r="BE290" i="29"/>
  <c r="AT288" i="29"/>
  <c r="BJ287" i="29"/>
  <c r="BK287" i="29" s="1"/>
  <c r="AR287" i="29"/>
  <c r="BE286" i="29"/>
  <c r="AT284" i="29"/>
  <c r="BJ283" i="29"/>
  <c r="BK283" i="29" s="1"/>
  <c r="AP271" i="29"/>
  <c r="BB265" i="29" a="1"/>
  <c r="BB265" i="29" s="1"/>
  <c r="AS261" i="29"/>
  <c r="AR260" i="29"/>
  <c r="AP259" i="29"/>
  <c r="AR259" i="29"/>
  <c r="AS253" i="29"/>
  <c r="BB253" i="29" a="1"/>
  <c r="BB253" i="29" s="1"/>
  <c r="AR252" i="29"/>
  <c r="AS251" i="29"/>
  <c r="AR251" i="29"/>
  <c r="BB250" i="29" a="1"/>
  <c r="BB250" i="29" s="1"/>
  <c r="AQ248" i="29"/>
  <c r="AS247" i="29"/>
  <c r="AR247" i="29"/>
  <c r="BB246" i="29" a="1"/>
  <c r="BB246" i="29" s="1"/>
  <c r="AQ244" i="29"/>
  <c r="AS243" i="29"/>
  <c r="AR243" i="29"/>
  <c r="BB242" i="29" a="1"/>
  <c r="BB242" i="29" s="1"/>
  <c r="AQ240" i="29"/>
  <c r="AS239" i="29"/>
  <c r="AR239" i="29"/>
  <c r="BB238" i="29" a="1"/>
  <c r="BB238" i="29" s="1"/>
  <c r="AQ236" i="29"/>
  <c r="AS235" i="29"/>
  <c r="BJ234" i="29"/>
  <c r="BK234" i="29" s="1"/>
  <c r="AP233" i="29"/>
  <c r="AR232" i="29"/>
  <c r="BJ216" i="29"/>
  <c r="BK216" i="29" s="1"/>
  <c r="AP216" i="29"/>
  <c r="BJ215" i="29"/>
  <c r="BK215" i="29" s="1"/>
  <c r="BE213" i="29"/>
  <c r="AP213" i="29"/>
  <c r="BJ213" i="29"/>
  <c r="BK213" i="29" s="1"/>
  <c r="AT212" i="29"/>
  <c r="BE210" i="29"/>
  <c r="BJ210" i="29"/>
  <c r="BK210" i="29" s="1"/>
  <c r="AP210" i="29"/>
  <c r="BJ209" i="29"/>
  <c r="BK209" i="29" s="1"/>
  <c r="AT208" i="29"/>
  <c r="AT201" i="29"/>
  <c r="BE197" i="29"/>
  <c r="AP197" i="29"/>
  <c r="BJ197" i="29"/>
  <c r="BK197" i="29" s="1"/>
  <c r="AY197" i="29" a="1"/>
  <c r="AY197" i="29" s="1"/>
  <c r="AT185" i="29"/>
  <c r="AY185" i="29" a="1"/>
  <c r="AY185" i="29" s="1"/>
  <c r="BE185" i="29"/>
  <c r="BJ185" i="29"/>
  <c r="BK185" i="29" s="1"/>
  <c r="AY151" i="29" a="1"/>
  <c r="AY151" i="29" s="1"/>
  <c r="AT151" i="29"/>
  <c r="BJ151" i="29"/>
  <c r="BK151" i="29" s="1"/>
  <c r="AS142" i="29"/>
  <c r="AT142" i="29"/>
  <c r="AY142" i="29" a="1"/>
  <c r="AY142" i="29" s="1"/>
  <c r="BE142" i="29"/>
  <c r="BJ142" i="29"/>
  <c r="BK142" i="29" s="1"/>
  <c r="AS267" i="29"/>
  <c r="AR266" i="29"/>
  <c r="AS263" i="29"/>
  <c r="AR262" i="29"/>
  <c r="AS259" i="29"/>
  <c r="AR258" i="29"/>
  <c r="AS255" i="29"/>
  <c r="AR254" i="29"/>
  <c r="AT234" i="29"/>
  <c r="AT233" i="29"/>
  <c r="AS232" i="29"/>
  <c r="AP228" i="29"/>
  <c r="AT225" i="29"/>
  <c r="BB220" i="29" a="1"/>
  <c r="BB220" i="29" s="1"/>
  <c r="AY216" i="29" a="1"/>
  <c r="AY216" i="29" s="1"/>
  <c r="BE214" i="29"/>
  <c r="BJ212" i="29"/>
  <c r="BK212" i="29" s="1"/>
  <c r="BE206" i="29"/>
  <c r="BF206" i="29" s="1" a="1"/>
  <c r="BF206" i="29" s="1"/>
  <c r="BE205" i="29"/>
  <c r="AY201" i="29" a="1"/>
  <c r="AY201" i="29" s="1"/>
  <c r="BE201" i="29"/>
  <c r="AT193" i="29"/>
  <c r="AY193" i="29" a="1"/>
  <c r="AY193" i="29" s="1"/>
  <c r="BE193" i="29"/>
  <c r="AT189" i="29"/>
  <c r="BJ187" i="29"/>
  <c r="BK187" i="29" s="1"/>
  <c r="AP183" i="29"/>
  <c r="BJ182" i="29"/>
  <c r="BK182" i="29" s="1"/>
  <c r="AY182" i="29" a="1"/>
  <c r="AY182" i="29" s="1"/>
  <c r="BE178" i="29"/>
  <c r="AP178" i="29"/>
  <c r="BJ178" i="29"/>
  <c r="BK178" i="29" s="1"/>
  <c r="AY177" i="29" a="1"/>
  <c r="AY177" i="29" s="1"/>
  <c r="BE177" i="29"/>
  <c r="AP177" i="29"/>
  <c r="BJ177" i="29"/>
  <c r="BK177" i="29" s="1"/>
  <c r="BJ176" i="29"/>
  <c r="BK176" i="29" s="1"/>
  <c r="BE176" i="29"/>
  <c r="AS174" i="29"/>
  <c r="AV173" i="29"/>
  <c r="AY173" i="29" a="1"/>
  <c r="AY173" i="29" s="1"/>
  <c r="AP173" i="29"/>
  <c r="AW173" i="29" s="1" a="1"/>
  <c r="AW173" i="29" s="1"/>
  <c r="BB173" i="29" a="1"/>
  <c r="BB173" i="29" s="1"/>
  <c r="AS167" i="29"/>
  <c r="AT167" i="29"/>
  <c r="AR165" i="29"/>
  <c r="AY159" i="29" a="1"/>
  <c r="AY159" i="29" s="1"/>
  <c r="AT159" i="29"/>
  <c r="BJ159" i="29"/>
  <c r="BK159" i="29" s="1"/>
  <c r="BJ157" i="29"/>
  <c r="BK157" i="29" s="1"/>
  <c r="AP157" i="29"/>
  <c r="AY156" i="29" a="1"/>
  <c r="AY156" i="29" s="1"/>
  <c r="BE156" i="29"/>
  <c r="AP156" i="29"/>
  <c r="BJ156" i="29"/>
  <c r="BK156" i="29" s="1"/>
  <c r="BJ155" i="29"/>
  <c r="BK155" i="29" s="1"/>
  <c r="AT155" i="29"/>
  <c r="AT152" i="29"/>
  <c r="AT144" i="29"/>
  <c r="AY144" i="29" a="1"/>
  <c r="AY144" i="29" s="1"/>
  <c r="BE144" i="29"/>
  <c r="AS138" i="29"/>
  <c r="AT138" i="29"/>
  <c r="AY138" i="29" a="1"/>
  <c r="AY138" i="29" s="1"/>
  <c r="BE138" i="29"/>
  <c r="AP137" i="29"/>
  <c r="BJ137" i="29"/>
  <c r="BK137" i="29" s="1"/>
  <c r="AV120" i="29"/>
  <c r="AW120" i="29" s="1" a="1"/>
  <c r="AW120" i="29" s="1"/>
  <c r="AY120" i="29" a="1"/>
  <c r="AY120" i="29" s="1"/>
  <c r="AS120" i="29"/>
  <c r="BJ120" i="29"/>
  <c r="BK120" i="29" s="1"/>
  <c r="AT120" i="29"/>
  <c r="BE120" i="29"/>
  <c r="AP261" i="29"/>
  <c r="BA261" i="29" s="1" a="1"/>
  <c r="BA261" i="29" s="1"/>
  <c r="AP258" i="29"/>
  <c r="AP257" i="29"/>
  <c r="AP254" i="29"/>
  <c r="AP253" i="29"/>
  <c r="AP232" i="29"/>
  <c r="AT231" i="29"/>
  <c r="AR227" i="29"/>
  <c r="AP226" i="29"/>
  <c r="AT224" i="29"/>
  <c r="AP222" i="29"/>
  <c r="AP221" i="29"/>
  <c r="AT197" i="29"/>
  <c r="BJ195" i="29"/>
  <c r="BK195" i="29" s="1"/>
  <c r="AP191" i="29"/>
  <c r="BJ190" i="29"/>
  <c r="BK190" i="29" s="1"/>
  <c r="AY190" i="29" a="1"/>
  <c r="AY190" i="29" s="1"/>
  <c r="BJ184" i="29"/>
  <c r="BK184" i="29" s="1"/>
  <c r="AP184" i="29"/>
  <c r="BE181" i="29"/>
  <c r="AP181" i="29"/>
  <c r="BJ181" i="29"/>
  <c r="BK181" i="29" s="1"/>
  <c r="AT180" i="29"/>
  <c r="AT175" i="29"/>
  <c r="AT168" i="29"/>
  <c r="BJ168" i="29"/>
  <c r="BK168" i="29" s="1"/>
  <c r="BE166" i="29"/>
  <c r="AP165" i="29"/>
  <c r="BB165" i="29" a="1"/>
  <c r="BB165" i="29" s="1"/>
  <c r="BE164" i="29"/>
  <c r="AP164" i="29"/>
  <c r="BJ164" i="29"/>
  <c r="BK164" i="29" s="1"/>
  <c r="BE163" i="29"/>
  <c r="AT160" i="29"/>
  <c r="AY153" i="29" a="1"/>
  <c r="AY153" i="29" s="1"/>
  <c r="BE153" i="29"/>
  <c r="BJ153" i="29"/>
  <c r="BK153" i="29" s="1"/>
  <c r="AP152" i="29"/>
  <c r="BJ152" i="29"/>
  <c r="BK152" i="29" s="1"/>
  <c r="AY149" i="29" a="1"/>
  <c r="AY149" i="29" s="1"/>
  <c r="BJ146" i="29"/>
  <c r="BK146" i="29" s="1"/>
  <c r="AT140" i="29"/>
  <c r="AT134" i="29"/>
  <c r="BE134" i="29"/>
  <c r="AV121" i="29"/>
  <c r="AY121" i="29" a="1"/>
  <c r="AY121" i="29" s="1"/>
  <c r="AR228" i="29"/>
  <c r="AY220" i="29" a="1"/>
  <c r="AY220" i="29" s="1"/>
  <c r="AY212" i="29" a="1"/>
  <c r="AY212" i="29" s="1"/>
  <c r="AP207" i="29"/>
  <c r="AT205" i="29"/>
  <c r="AY204" i="29" a="1"/>
  <c r="AY204" i="29" s="1"/>
  <c r="BJ204" i="29"/>
  <c r="BK204" i="29" s="1"/>
  <c r="AP202" i="29"/>
  <c r="AP199" i="29"/>
  <c r="AY198" i="29" a="1"/>
  <c r="AY198" i="29" s="1"/>
  <c r="BJ192" i="29"/>
  <c r="BK192" i="29" s="1"/>
  <c r="AP192" i="29"/>
  <c r="BE189" i="29"/>
  <c r="AP189" i="29"/>
  <c r="BJ189" i="29"/>
  <c r="BK189" i="29" s="1"/>
  <c r="AT188" i="29"/>
  <c r="BE186" i="29"/>
  <c r="BJ186" i="29"/>
  <c r="BK186" i="29" s="1"/>
  <c r="AP186" i="29"/>
  <c r="BE170" i="29"/>
  <c r="AT169" i="29"/>
  <c r="AR169" i="29"/>
  <c r="BJ169" i="29"/>
  <c r="BK169" i="29" s="1"/>
  <c r="AV169" i="29"/>
  <c r="AU169" i="29" s="1" a="1"/>
  <c r="AU169" i="29" s="1"/>
  <c r="AY169" i="29" a="1"/>
  <c r="AY169" i="29" s="1"/>
  <c r="AY161" i="29" a="1"/>
  <c r="AY161" i="29" s="1"/>
  <c r="BE161" i="29"/>
  <c r="BF161" i="29" s="1" a="1"/>
  <c r="BF161" i="29" s="1"/>
  <c r="BJ161" i="29"/>
  <c r="BK161" i="29" s="1"/>
  <c r="AP160" i="29"/>
  <c r="BJ160" i="29"/>
  <c r="BK160" i="29" s="1"/>
  <c r="AY150" i="29" a="1"/>
  <c r="AY150" i="29" s="1"/>
  <c r="BJ150" i="29"/>
  <c r="BK150" i="29" s="1"/>
  <c r="BJ143" i="29"/>
  <c r="BK143" i="29" s="1"/>
  <c r="AP143" i="29"/>
  <c r="AT141" i="29"/>
  <c r="AR130" i="29"/>
  <c r="AV130" i="29"/>
  <c r="AR103" i="29"/>
  <c r="AQ103" i="29"/>
  <c r="AY103" i="29" a="1"/>
  <c r="AY103" i="29" s="1"/>
  <c r="AY208" i="29" a="1"/>
  <c r="AY208" i="29" s="1"/>
  <c r="AY200" i="29" a="1"/>
  <c r="AY200" i="29" s="1"/>
  <c r="BE198" i="29"/>
  <c r="BJ196" i="29"/>
  <c r="BK196" i="29" s="1"/>
  <c r="AY192" i="29" a="1"/>
  <c r="AY192" i="29" s="1"/>
  <c r="BE190" i="29"/>
  <c r="BJ188" i="29"/>
  <c r="BK188" i="29" s="1"/>
  <c r="AY184" i="29" a="1"/>
  <c r="AY184" i="29" s="1"/>
  <c r="BE182" i="29"/>
  <c r="BJ180" i="29"/>
  <c r="BK180" i="29" s="1"/>
  <c r="AS177" i="29"/>
  <c r="AT174" i="29"/>
  <c r="AT173" i="29"/>
  <c r="AT172" i="29"/>
  <c r="AS171" i="29"/>
  <c r="AP167" i="29"/>
  <c r="AR166" i="29"/>
  <c r="AV165" i="29"/>
  <c r="AW165" i="29" s="1" a="1"/>
  <c r="AW165" i="29" s="1"/>
  <c r="BJ163" i="29"/>
  <c r="BK163" i="29" s="1"/>
  <c r="AY160" i="29" a="1"/>
  <c r="AY160" i="29" s="1"/>
  <c r="AY152" i="29" a="1"/>
  <c r="AY152" i="29" s="1"/>
  <c r="AY143" i="29" a="1"/>
  <c r="AY143" i="29" s="1"/>
  <c r="AY141" i="29" a="1"/>
  <c r="AY141" i="29" s="1"/>
  <c r="AS139" i="29"/>
  <c r="AY137" i="29" a="1"/>
  <c r="AY137" i="29" s="1"/>
  <c r="BJ135" i="29"/>
  <c r="BK135" i="29" s="1"/>
  <c r="AR131" i="29"/>
  <c r="AV131" i="29"/>
  <c r="AS124" i="29"/>
  <c r="BJ124" i="29"/>
  <c r="BK124" i="29" s="1"/>
  <c r="AY117" i="29" a="1"/>
  <c r="AY117" i="29" s="1"/>
  <c r="AS113" i="29"/>
  <c r="AS111" i="29"/>
  <c r="AR104" i="29"/>
  <c r="AQ104" i="29"/>
  <c r="AS178" i="29"/>
  <c r="AT176" i="29"/>
  <c r="AS175" i="29"/>
  <c r="AR171" i="29"/>
  <c r="AR170" i="29"/>
  <c r="BJ165" i="29"/>
  <c r="BK165" i="29" s="1"/>
  <c r="AT164" i="29"/>
  <c r="AY162" i="29" a="1"/>
  <c r="AY162" i="29" s="1"/>
  <c r="AY155" i="29" a="1"/>
  <c r="AY155" i="29" s="1"/>
  <c r="AY154" i="29" a="1"/>
  <c r="AY154" i="29" s="1"/>
  <c r="AY147" i="29" a="1"/>
  <c r="AY147" i="29" s="1"/>
  <c r="AY146" i="29" a="1"/>
  <c r="AY146" i="29" s="1"/>
  <c r="AS140" i="29"/>
  <c r="BJ136" i="29"/>
  <c r="BK136" i="29" s="1"/>
  <c r="AS136" i="29"/>
  <c r="AY134" i="29" a="1"/>
  <c r="AY134" i="29" s="1"/>
  <c r="AP134" i="29"/>
  <c r="BJ134" i="29"/>
  <c r="BK134" i="29" s="1"/>
  <c r="AR132" i="29"/>
  <c r="AV132" i="29"/>
  <c r="AR128" i="29"/>
  <c r="AV128" i="29"/>
  <c r="AS125" i="29"/>
  <c r="AV125" i="29"/>
  <c r="AP119" i="29"/>
  <c r="AT118" i="29"/>
  <c r="AS109" i="29"/>
  <c r="AS107" i="29"/>
  <c r="AY105" i="29" a="1"/>
  <c r="AY105" i="29" s="1"/>
  <c r="AQ105" i="29"/>
  <c r="AY196" i="29" a="1"/>
  <c r="AY196" i="29" s="1"/>
  <c r="AY188" i="29" a="1"/>
  <c r="AY188" i="29" s="1"/>
  <c r="AY180" i="29" a="1"/>
  <c r="AY180" i="29" s="1"/>
  <c r="AR175" i="29"/>
  <c r="AR174" i="29"/>
  <c r="AT165" i="29"/>
  <c r="AT163" i="29"/>
  <c r="AS141" i="29"/>
  <c r="AS137" i="29"/>
  <c r="AS135" i="29"/>
  <c r="BE135" i="29"/>
  <c r="AT135" i="29"/>
  <c r="AR133" i="29"/>
  <c r="AV133" i="29"/>
  <c r="AR129" i="29"/>
  <c r="AV129" i="29"/>
  <c r="AP127" i="29"/>
  <c r="AT126" i="29"/>
  <c r="AV123" i="29"/>
  <c r="BE123" i="29"/>
  <c r="BJ123" i="29"/>
  <c r="BK123" i="29" s="1"/>
  <c r="BJ119" i="29"/>
  <c r="BK119" i="29" s="1"/>
  <c r="AS117" i="29"/>
  <c r="AV114" i="29"/>
  <c r="AV110" i="29"/>
  <c r="AR95" i="29"/>
  <c r="AQ95" i="29"/>
  <c r="AR91" i="29"/>
  <c r="AQ91" i="29"/>
  <c r="BH85" i="29"/>
  <c r="BE84" i="29"/>
  <c r="BH83" i="29"/>
  <c r="BE83" i="29"/>
  <c r="BH82" i="29"/>
  <c r="BJ82" i="29"/>
  <c r="BK82" i="29" s="1"/>
  <c r="AP81" i="29"/>
  <c r="BJ80" i="29"/>
  <c r="BK80" i="29" s="1"/>
  <c r="AS66" i="29"/>
  <c r="AT65" i="29"/>
  <c r="AR63" i="29"/>
  <c r="AT62" i="29"/>
  <c r="AR62" i="29"/>
  <c r="BJ62" i="29"/>
  <c r="BK62" i="29" s="1"/>
  <c r="AT60" i="29"/>
  <c r="BE59" i="29"/>
  <c r="AQ54" i="29"/>
  <c r="AY54" i="29" a="1"/>
  <c r="AY54" i="29" s="1"/>
  <c r="BB54" i="29" a="1"/>
  <c r="BB54" i="29" s="1"/>
  <c r="AV48" i="29"/>
  <c r="AS43" i="29"/>
  <c r="AR35" i="29"/>
  <c r="BH35" i="29"/>
  <c r="AP34" i="29"/>
  <c r="BE34" i="29"/>
  <c r="AT34" i="29"/>
  <c r="BB33" i="29" a="1"/>
  <c r="BB33" i="29" s="1"/>
  <c r="AR33" i="29"/>
  <c r="BH33" i="29"/>
  <c r="AY26" i="29" a="1"/>
  <c r="AY26" i="29" s="1"/>
  <c r="AP16" i="29"/>
  <c r="AQ9" i="29"/>
  <c r="AT9" i="29"/>
  <c r="AY9" i="29" a="1"/>
  <c r="AY9" i="29" s="1"/>
  <c r="BE9" i="29"/>
  <c r="AP6" i="29"/>
  <c r="BJ6" i="29"/>
  <c r="BK6" i="29" s="1"/>
  <c r="AS134" i="29"/>
  <c r="AT127" i="29"/>
  <c r="AP126" i="29"/>
  <c r="AT125" i="29"/>
  <c r="BE124" i="29"/>
  <c r="AP124" i="29"/>
  <c r="AV124" i="29"/>
  <c r="AU124" i="29" s="1" a="1"/>
  <c r="AU124" i="29" s="1"/>
  <c r="AT122" i="29"/>
  <c r="AR115" i="29"/>
  <c r="AR111" i="29"/>
  <c r="AR107" i="29"/>
  <c r="AR96" i="29"/>
  <c r="AQ96" i="29"/>
  <c r="AY95" i="29" a="1"/>
  <c r="AY95" i="29" s="1"/>
  <c r="AR92" i="29"/>
  <c r="AQ92" i="29"/>
  <c r="AY91" i="29" a="1"/>
  <c r="AY91" i="29" s="1"/>
  <c r="AY81" i="29" a="1"/>
  <c r="AY81" i="29" s="1"/>
  <c r="AP64" i="29"/>
  <c r="BB62" i="29" a="1"/>
  <c r="BB62" i="29" s="1"/>
  <c r="AP57" i="29"/>
  <c r="AR55" i="29"/>
  <c r="AR52" i="29"/>
  <c r="AQ52" i="29"/>
  <c r="AV52" i="29"/>
  <c r="BB52" i="29" a="1"/>
  <c r="BB52" i="29" s="1"/>
  <c r="AS51" i="29"/>
  <c r="AR50" i="29"/>
  <c r="AR34" i="29"/>
  <c r="AT33" i="29"/>
  <c r="BE33" i="29"/>
  <c r="AT32" i="29"/>
  <c r="BB32" i="29" a="1"/>
  <c r="BB32" i="29" s="1"/>
  <c r="BE32" i="29"/>
  <c r="AR31" i="29"/>
  <c r="BH31" i="29"/>
  <c r="AP30" i="29"/>
  <c r="BE30" i="29"/>
  <c r="AT30" i="29"/>
  <c r="BB29" i="29" a="1"/>
  <c r="BB29" i="29" s="1"/>
  <c r="AR29" i="29"/>
  <c r="BH29" i="29"/>
  <c r="BH27" i="29"/>
  <c r="BE27" i="29"/>
  <c r="AP21" i="29"/>
  <c r="AP18" i="29"/>
  <c r="AY16" i="29" a="1"/>
  <c r="AY16" i="29" s="1"/>
  <c r="AT15" i="29"/>
  <c r="AY15" i="29" a="1"/>
  <c r="AY15" i="29" s="1"/>
  <c r="BE15" i="29"/>
  <c r="AR102" i="29"/>
  <c r="AR101" i="29"/>
  <c r="AR100" i="29"/>
  <c r="AR99" i="29"/>
  <c r="AR98" i="29"/>
  <c r="AR97" i="29"/>
  <c r="AR93" i="29"/>
  <c r="AQ93" i="29"/>
  <c r="AP88" i="29"/>
  <c r="AS80" i="29"/>
  <c r="BH80" i="29"/>
  <c r="AQ78" i="29"/>
  <c r="BE63" i="29"/>
  <c r="AR58" i="29"/>
  <c r="BJ58" i="29"/>
  <c r="BK58" i="29" s="1"/>
  <c r="AS55" i="29"/>
  <c r="AQ46" i="29"/>
  <c r="BB46" i="29" a="1"/>
  <c r="BB46" i="29" s="1"/>
  <c r="AV42" i="29"/>
  <c r="AT28" i="29"/>
  <c r="BB28" i="29" a="1"/>
  <c r="BB28" i="29" s="1"/>
  <c r="BE28" i="29"/>
  <c r="AT21" i="29"/>
  <c r="AY17" i="29" a="1"/>
  <c r="AY17" i="29" s="1"/>
  <c r="AT17" i="29"/>
  <c r="BJ17" i="29"/>
  <c r="BK17" i="29" s="1"/>
  <c r="AP133" i="29"/>
  <c r="AP132" i="29"/>
  <c r="AP131" i="29"/>
  <c r="AU131" i="29" s="1" a="1"/>
  <c r="AU131" i="29" s="1"/>
  <c r="AP130" i="29"/>
  <c r="AP129" i="29"/>
  <c r="AP128" i="29"/>
  <c r="AS121" i="29"/>
  <c r="AV119" i="29"/>
  <c r="AP118" i="29"/>
  <c r="AR113" i="29"/>
  <c r="AR109" i="29"/>
  <c r="AQ102" i="29"/>
  <c r="AQ101" i="29"/>
  <c r="AQ100" i="29"/>
  <c r="AQ99" i="29"/>
  <c r="AQ98" i="29"/>
  <c r="AQ97" i="29"/>
  <c r="AR94" i="29"/>
  <c r="AQ94" i="29"/>
  <c r="AY93" i="29" a="1"/>
  <c r="AY93" i="29" s="1"/>
  <c r="AR90" i="29"/>
  <c r="AQ90" i="29"/>
  <c r="BJ89" i="29"/>
  <c r="BK89" i="29" s="1"/>
  <c r="BE88" i="29"/>
  <c r="BH87" i="29"/>
  <c r="BE87" i="29"/>
  <c r="BH86" i="29"/>
  <c r="BJ86" i="29"/>
  <c r="BK86" i="29" s="1"/>
  <c r="BE85" i="29"/>
  <c r="AP84" i="29"/>
  <c r="BJ83" i="29"/>
  <c r="BK83" i="29" s="1"/>
  <c r="BE82" i="29"/>
  <c r="BJ81" i="29"/>
  <c r="BK81" i="29" s="1"/>
  <c r="BH66" i="29"/>
  <c r="AP66" i="29"/>
  <c r="BJ65" i="29"/>
  <c r="BK65" i="29" s="1"/>
  <c r="AT64" i="29"/>
  <c r="AV62" i="29"/>
  <c r="AU62" i="29" s="1" a="1"/>
  <c r="AU62" i="29" s="1"/>
  <c r="AT61" i="29"/>
  <c r="BJ61" i="29"/>
  <c r="BK61" i="29" s="1"/>
  <c r="AP60" i="29"/>
  <c r="AS59" i="29"/>
  <c r="AY58" i="29" a="1"/>
  <c r="AY58" i="29" s="1"/>
  <c r="AP58" i="29"/>
  <c r="AT56" i="29"/>
  <c r="BE55" i="29"/>
  <c r="AV54" i="29"/>
  <c r="AS50" i="29"/>
  <c r="AR48" i="29"/>
  <c r="AR44" i="29"/>
  <c r="AQ44" i="29"/>
  <c r="AV44" i="29"/>
  <c r="BB44" i="29" a="1"/>
  <c r="BB44" i="29" s="1"/>
  <c r="AR43" i="29"/>
  <c r="BE35" i="29"/>
  <c r="AT35" i="29"/>
  <c r="BB30" i="29" a="1"/>
  <c r="BB30" i="29" s="1"/>
  <c r="AY25" i="29" a="1"/>
  <c r="AY25" i="29" s="1"/>
  <c r="AY22" i="29" a="1"/>
  <c r="AY22" i="29" s="1"/>
  <c r="AT22" i="29"/>
  <c r="BE22" i="29"/>
  <c r="BJ22" i="29"/>
  <c r="BK22" i="29" s="1"/>
  <c r="AY19" i="29" a="1"/>
  <c r="AY19" i="29" s="1"/>
  <c r="AP19" i="29"/>
  <c r="BJ19" i="29"/>
  <c r="BK19" i="29" s="1"/>
  <c r="BJ18" i="29"/>
  <c r="BK18" i="29" s="1"/>
  <c r="AT18" i="29"/>
  <c r="AY13" i="29" a="1"/>
  <c r="AY13" i="29" s="1"/>
  <c r="AT13" i="29"/>
  <c r="BJ13" i="29"/>
  <c r="BK13" i="29" s="1"/>
  <c r="AP10" i="29"/>
  <c r="BJ10" i="29"/>
  <c r="BK10" i="29" s="1"/>
  <c r="BJ9" i="29"/>
  <c r="BK9" i="29" s="1"/>
  <c r="BE8" i="29"/>
  <c r="AP5" i="29"/>
  <c r="AQ5" i="29"/>
  <c r="BH4" i="29"/>
  <c r="AT54" i="29"/>
  <c r="AQ48" i="29"/>
  <c r="AS47" i="29"/>
  <c r="AS46" i="29"/>
  <c r="AV39" i="29"/>
  <c r="AP38" i="29"/>
  <c r="BB35" i="29" a="1"/>
  <c r="BB35" i="29" s="1"/>
  <c r="AP35" i="29"/>
  <c r="BB31" i="29" a="1"/>
  <c r="BB31" i="29" s="1"/>
  <c r="AP31" i="29"/>
  <c r="AY21" i="29" a="1"/>
  <c r="AY21" i="29" s="1"/>
  <c r="BE16" i="29"/>
  <c r="AQ10" i="29"/>
  <c r="AQ6" i="29"/>
  <c r="AS4" i="29"/>
  <c r="BH88" i="29"/>
  <c r="BH84" i="29"/>
  <c r="BH81" i="29"/>
  <c r="AQ79" i="29"/>
  <c r="BB58" i="29" a="1"/>
  <c r="BB58" i="29" s="1"/>
  <c r="AT58" i="29"/>
  <c r="AT57" i="29"/>
  <c r="AS56" i="29"/>
  <c r="AQ50" i="29"/>
  <c r="AS49" i="29"/>
  <c r="AS48" i="29"/>
  <c r="AV37" i="29"/>
  <c r="AP36" i="29"/>
  <c r="BH34" i="29"/>
  <c r="AP32" i="29"/>
  <c r="BH30" i="29"/>
  <c r="AQ28" i="29"/>
  <c r="AR26" i="29"/>
  <c r="AP25" i="29"/>
  <c r="BE25" i="29"/>
  <c r="BJ23" i="29"/>
  <c r="BK23" i="29" s="1"/>
  <c r="AP23" i="29"/>
  <c r="BE20" i="29"/>
  <c r="BJ11" i="29"/>
  <c r="BK11" i="29" s="1"/>
  <c r="AP11" i="29"/>
  <c r="AQ11" i="29"/>
  <c r="BE10" i="29"/>
  <c r="AT8" i="29"/>
  <c r="BJ7" i="29"/>
  <c r="BK7" i="29" s="1"/>
  <c r="AP7" i="29"/>
  <c r="AQ7" i="29"/>
  <c r="BE6" i="29"/>
  <c r="AY5" i="29" a="1"/>
  <c r="AY5" i="29" s="1"/>
  <c r="AY4" i="29" a="1"/>
  <c r="AY4" i="29" s="1"/>
  <c r="AP42" i="29"/>
  <c r="AP33" i="29"/>
  <c r="AP29" i="29"/>
  <c r="BE24" i="29"/>
  <c r="BJ21" i="29"/>
  <c r="BK21" i="29" s="1"/>
  <c r="AY18" i="29" a="1"/>
  <c r="AY18" i="29" s="1"/>
  <c r="BJ16" i="29"/>
  <c r="BK16" i="29" s="1"/>
  <c r="BJ14" i="29"/>
  <c r="BK14" i="29" s="1"/>
  <c r="BJ12" i="29"/>
  <c r="BK12" i="29" s="1"/>
  <c r="AQ12" i="29"/>
  <c r="AY10" i="29" a="1"/>
  <c r="AY10" i="29" s="1"/>
  <c r="AQ8" i="29"/>
  <c r="AY6" i="29" a="1"/>
  <c r="AY6" i="29" s="1"/>
  <c r="AX6" i="29" s="1" a="1"/>
  <c r="AX6" i="29" s="1"/>
  <c r="BJ4" i="29"/>
  <c r="BK4" i="29" s="1"/>
  <c r="AT4" i="29"/>
  <c r="AS283" i="29"/>
  <c r="AV283" i="29"/>
  <c r="AS282" i="29"/>
  <c r="AV282" i="29"/>
  <c r="AS281" i="29"/>
  <c r="AV281" i="29"/>
  <c r="AS280" i="29"/>
  <c r="AV280" i="29"/>
  <c r="AS279" i="29"/>
  <c r="AV279" i="29"/>
  <c r="AS278" i="29"/>
  <c r="AV278" i="29"/>
  <c r="AS277" i="29"/>
  <c r="AV277" i="29"/>
  <c r="AS276" i="29"/>
  <c r="AV276" i="29"/>
  <c r="AS275" i="29"/>
  <c r="AV275" i="29"/>
  <c r="AS274" i="29"/>
  <c r="AV274" i="29"/>
  <c r="AS270" i="29"/>
  <c r="AV270" i="29"/>
  <c r="AQ270" i="29"/>
  <c r="AX270" i="29" s="1" a="1"/>
  <c r="AX270" i="29" s="1"/>
  <c r="BH270" i="29"/>
  <c r="AP269" i="29"/>
  <c r="AT269" i="29"/>
  <c r="AY269" i="29" a="1"/>
  <c r="AY269" i="29" s="1"/>
  <c r="AP267" i="29"/>
  <c r="AT267" i="29"/>
  <c r="AY267" i="29" a="1"/>
  <c r="AY267" i="29" s="1"/>
  <c r="BE267" i="29"/>
  <c r="BJ267" i="29"/>
  <c r="BK267" i="29" s="1"/>
  <c r="AP265" i="29"/>
  <c r="AT265" i="29"/>
  <c r="AY265" i="29" a="1"/>
  <c r="AY265" i="29" s="1"/>
  <c r="BE265" i="29"/>
  <c r="BJ265" i="29"/>
  <c r="BK265" i="29" s="1"/>
  <c r="AP263" i="29"/>
  <c r="AT263" i="29"/>
  <c r="AY263" i="29" a="1"/>
  <c r="AY263" i="29" s="1"/>
  <c r="BE263" i="29"/>
  <c r="BJ263" i="29"/>
  <c r="BK263" i="29" s="1"/>
  <c r="AQ261" i="29"/>
  <c r="BH261" i="29"/>
  <c r="AT261" i="29"/>
  <c r="AY261" i="29" a="1"/>
  <c r="AY261" i="29" s="1"/>
  <c r="BE261" i="29"/>
  <c r="BJ261" i="29"/>
  <c r="BK261" i="29" s="1"/>
  <c r="AQ259" i="29"/>
  <c r="BH259" i="29"/>
  <c r="BJ259" i="29"/>
  <c r="BK259" i="29" s="1"/>
  <c r="AQ257" i="29"/>
  <c r="BH257" i="29"/>
  <c r="AQ255" i="29"/>
  <c r="BA255" i="29" s="1" a="1"/>
  <c r="BA255" i="29" s="1"/>
  <c r="BH255" i="29"/>
  <c r="AQ253" i="29"/>
  <c r="BA253" i="29" s="1" a="1"/>
  <c r="BA253" i="29" s="1"/>
  <c r="BH253" i="29"/>
  <c r="BH300" i="29"/>
  <c r="AR302" i="29"/>
  <c r="BB301" i="29" a="1"/>
  <c r="BB301" i="29" s="1"/>
  <c r="AR300" i="29"/>
  <c r="AR299" i="29"/>
  <c r="BB298" i="29" a="1"/>
  <c r="BB298" i="29" s="1"/>
  <c r="AR297" i="29"/>
  <c r="AR296" i="29"/>
  <c r="BB295" i="29" a="1"/>
  <c r="BB295" i="29" s="1"/>
  <c r="BB294" i="29" a="1"/>
  <c r="BB294" i="29" s="1"/>
  <c r="AV302" i="29"/>
  <c r="AS302" i="29"/>
  <c r="AV301" i="29"/>
  <c r="AS301" i="29"/>
  <c r="AV300" i="29"/>
  <c r="AS300" i="29"/>
  <c r="AV299" i="29"/>
  <c r="AS299" i="29"/>
  <c r="AV298" i="29"/>
  <c r="AS298" i="29"/>
  <c r="AV297" i="29"/>
  <c r="AS297" i="29"/>
  <c r="AV296" i="29"/>
  <c r="AS296" i="29"/>
  <c r="AV295" i="29"/>
  <c r="AS295" i="29"/>
  <c r="AV294" i="29"/>
  <c r="AS294" i="29"/>
  <c r="AV293" i="29"/>
  <c r="AS293" i="29"/>
  <c r="AV292" i="29"/>
  <c r="AS292" i="29"/>
  <c r="AV291" i="29"/>
  <c r="AS291" i="29"/>
  <c r="AV290" i="29"/>
  <c r="AS290" i="29"/>
  <c r="AV289" i="29"/>
  <c r="AS289" i="29"/>
  <c r="AV288" i="29"/>
  <c r="AS288" i="29"/>
  <c r="AV287" i="29"/>
  <c r="AS287" i="29"/>
  <c r="AV286" i="29"/>
  <c r="AS286" i="29"/>
  <c r="AV285" i="29"/>
  <c r="AS285" i="29"/>
  <c r="BF285" i="29" s="1" a="1"/>
  <c r="BF285" i="29" s="1"/>
  <c r="AV284" i="29"/>
  <c r="AS284" i="29"/>
  <c r="AP283" i="29"/>
  <c r="AX283" i="29" s="1" a="1"/>
  <c r="AX283" i="29" s="1"/>
  <c r="BJ282" i="29"/>
  <c r="BK282" i="29" s="1"/>
  <c r="AP282" i="29"/>
  <c r="AX282" i="29" s="1" a="1"/>
  <c r="AX282" i="29" s="1"/>
  <c r="BJ281" i="29"/>
  <c r="BK281" i="29" s="1"/>
  <c r="AP281" i="29"/>
  <c r="AX281" i="29" s="1" a="1"/>
  <c r="AX281" i="29" s="1"/>
  <c r="BJ280" i="29"/>
  <c r="BK280" i="29" s="1"/>
  <c r="AP280" i="29"/>
  <c r="AX280" i="29" s="1" a="1"/>
  <c r="AX280" i="29" s="1"/>
  <c r="BJ279" i="29"/>
  <c r="BK279" i="29" s="1"/>
  <c r="AP279" i="29"/>
  <c r="BJ278" i="29"/>
  <c r="BK278" i="29" s="1"/>
  <c r="AP278" i="29"/>
  <c r="BJ277" i="29"/>
  <c r="BK277" i="29" s="1"/>
  <c r="AP277" i="29"/>
  <c r="AX277" i="29" s="1" a="1"/>
  <c r="AX277" i="29" s="1"/>
  <c r="BJ276" i="29"/>
  <c r="BK276" i="29" s="1"/>
  <c r="AP276" i="29"/>
  <c r="AX276" i="29" s="1" a="1"/>
  <c r="AX276" i="29" s="1"/>
  <c r="BJ275" i="29"/>
  <c r="BK275" i="29" s="1"/>
  <c r="AP275" i="29"/>
  <c r="BJ274" i="29"/>
  <c r="BK274" i="29" s="1"/>
  <c r="AP274" i="29"/>
  <c r="AY272" i="29" a="1"/>
  <c r="AY272" i="29" s="1"/>
  <c r="BB271" i="29" a="1"/>
  <c r="BB271" i="29" s="1"/>
  <c r="BJ270" i="29"/>
  <c r="BK270" i="29" s="1"/>
  <c r="BE270" i="29"/>
  <c r="BB268" i="29" a="1"/>
  <c r="BB268" i="29" s="1"/>
  <c r="AS268" i="29"/>
  <c r="BB266" i="29" a="1"/>
  <c r="BB266" i="29" s="1"/>
  <c r="AS266" i="29"/>
  <c r="BB264" i="29" a="1"/>
  <c r="BB264" i="29" s="1"/>
  <c r="AS264" i="29"/>
  <c r="BB262" i="29" a="1"/>
  <c r="BB262" i="29" s="1"/>
  <c r="AS262" i="29"/>
  <c r="BB260" i="29" a="1"/>
  <c r="BB260" i="29" s="1"/>
  <c r="AS260" i="29"/>
  <c r="BB258" i="29" a="1"/>
  <c r="BB258" i="29" s="1"/>
  <c r="AS258" i="29"/>
  <c r="BB256" i="29" a="1"/>
  <c r="BB256" i="29" s="1"/>
  <c r="AS256" i="29"/>
  <c r="BB254" i="29" a="1"/>
  <c r="BB254" i="29" s="1"/>
  <c r="AS254" i="29"/>
  <c r="BB252" i="29" a="1"/>
  <c r="BB252" i="29" s="1"/>
  <c r="AS273" i="29"/>
  <c r="AV273" i="29"/>
  <c r="AQ273" i="29"/>
  <c r="BH273" i="29"/>
  <c r="BA273" i="29" a="1"/>
  <c r="BA273" i="29" s="1"/>
  <c r="AS272" i="29"/>
  <c r="AV272" i="29"/>
  <c r="AQ272" i="29"/>
  <c r="BH272" i="29"/>
  <c r="AP268" i="29"/>
  <c r="AT268" i="29"/>
  <c r="AY268" i="29" a="1"/>
  <c r="AY268" i="29" s="1"/>
  <c r="BE268" i="29"/>
  <c r="BJ268" i="29"/>
  <c r="BK268" i="29" s="1"/>
  <c r="AP266" i="29"/>
  <c r="AT266" i="29"/>
  <c r="AY266" i="29" a="1"/>
  <c r="AY266" i="29" s="1"/>
  <c r="BE266" i="29"/>
  <c r="BJ266" i="29"/>
  <c r="BK266" i="29" s="1"/>
  <c r="AP264" i="29"/>
  <c r="AT264" i="29"/>
  <c r="AY264" i="29" a="1"/>
  <c r="AY264" i="29" s="1"/>
  <c r="BE264" i="29"/>
  <c r="BJ264" i="29"/>
  <c r="BK264" i="29" s="1"/>
  <c r="BH262" i="29"/>
  <c r="AP262" i="29"/>
  <c r="AT262" i="29"/>
  <c r="AY262" i="29" a="1"/>
  <c r="AY262" i="29" s="1"/>
  <c r="BE262" i="29"/>
  <c r="BJ262" i="29"/>
  <c r="BK262" i="29" s="1"/>
  <c r="AQ260" i="29"/>
  <c r="BH260" i="29"/>
  <c r="BE260" i="29"/>
  <c r="BJ260" i="29"/>
  <c r="BK260" i="29" s="1"/>
  <c r="AQ258" i="29"/>
  <c r="BH258" i="29"/>
  <c r="AQ256" i="29"/>
  <c r="BH256" i="29"/>
  <c r="AQ254" i="29"/>
  <c r="BH254" i="29"/>
  <c r="AQ252" i="29"/>
  <c r="BH252" i="29"/>
  <c r="BH301" i="29"/>
  <c r="AQ301" i="29"/>
  <c r="AZ301" i="29" s="1" a="1"/>
  <c r="AZ301" i="29" s="1"/>
  <c r="AQ300" i="29"/>
  <c r="BH299" i="29"/>
  <c r="AQ299" i="29"/>
  <c r="BH298" i="29"/>
  <c r="AQ298" i="29"/>
  <c r="AX298" i="29" s="1" a="1"/>
  <c r="AX298" i="29" s="1"/>
  <c r="BH297" i="29"/>
  <c r="AQ297" i="29"/>
  <c r="BC297" i="29" s="1" a="1"/>
  <c r="BC297" i="29" s="1"/>
  <c r="BH296" i="29"/>
  <c r="AQ296" i="29"/>
  <c r="BF296" i="29" s="1" a="1"/>
  <c r="BF296" i="29" s="1"/>
  <c r="BH295" i="29"/>
  <c r="AQ295" i="29"/>
  <c r="BH294" i="29"/>
  <c r="AQ294" i="29"/>
  <c r="BH293" i="29"/>
  <c r="AQ293" i="29"/>
  <c r="AZ293" i="29" s="1" a="1"/>
  <c r="AZ293" i="29" s="1"/>
  <c r="BH292" i="29"/>
  <c r="AQ292" i="29"/>
  <c r="AZ292" i="29" s="1" a="1"/>
  <c r="AZ292" i="29" s="1"/>
  <c r="BH291" i="29"/>
  <c r="AQ291" i="29"/>
  <c r="AZ291" i="29" s="1" a="1"/>
  <c r="AZ291" i="29" s="1"/>
  <c r="BH290" i="29"/>
  <c r="AQ290" i="29"/>
  <c r="BH289" i="29"/>
  <c r="AQ289" i="29"/>
  <c r="AX289" i="29" s="1" a="1"/>
  <c r="AX289" i="29" s="1"/>
  <c r="BH288" i="29"/>
  <c r="AQ288" i="29"/>
  <c r="BD288" i="29" s="1" a="1"/>
  <c r="BD288" i="29" s="1"/>
  <c r="BH287" i="29"/>
  <c r="AQ287" i="29"/>
  <c r="BH286" i="29"/>
  <c r="AQ286" i="29"/>
  <c r="BH285" i="29"/>
  <c r="AQ285" i="29"/>
  <c r="BH284" i="29"/>
  <c r="AQ284" i="29"/>
  <c r="BH283" i="29"/>
  <c r="BE283" i="29"/>
  <c r="BB283" i="29" a="1"/>
  <c r="BB283" i="29" s="1"/>
  <c r="AR283" i="29"/>
  <c r="BH282" i="29"/>
  <c r="BE282" i="29"/>
  <c r="BB282" i="29" a="1"/>
  <c r="BB282" i="29" s="1"/>
  <c r="AR282" i="29"/>
  <c r="BH281" i="29"/>
  <c r="BE281" i="29"/>
  <c r="BB281" i="29" a="1"/>
  <c r="BB281" i="29" s="1"/>
  <c r="AR281" i="29"/>
  <c r="BH280" i="29"/>
  <c r="BE280" i="29"/>
  <c r="BB280" i="29" a="1"/>
  <c r="BB280" i="29" s="1"/>
  <c r="AR280" i="29"/>
  <c r="BH279" i="29"/>
  <c r="BE279" i="29"/>
  <c r="BB279" i="29" a="1"/>
  <c r="BB279" i="29" s="1"/>
  <c r="AR279" i="29"/>
  <c r="BH278" i="29"/>
  <c r="BE278" i="29"/>
  <c r="BB278" i="29" a="1"/>
  <c r="BB278" i="29" s="1"/>
  <c r="AR278" i="29"/>
  <c r="BH277" i="29"/>
  <c r="BE277" i="29"/>
  <c r="BB277" i="29" a="1"/>
  <c r="BB277" i="29" s="1"/>
  <c r="AR277" i="29"/>
  <c r="BH276" i="29"/>
  <c r="BE276" i="29"/>
  <c r="BB276" i="29" a="1"/>
  <c r="BB276" i="29" s="1"/>
  <c r="AR276" i="29"/>
  <c r="BH275" i="29"/>
  <c r="BE275" i="29"/>
  <c r="BB275" i="29" a="1"/>
  <c r="BB275" i="29" s="1"/>
  <c r="AR275" i="29"/>
  <c r="BH274" i="29"/>
  <c r="BE274" i="29"/>
  <c r="BB274" i="29" a="1"/>
  <c r="BB274" i="29" s="1"/>
  <c r="AR274" i="29"/>
  <c r="AS271" i="29"/>
  <c r="AV271" i="29"/>
  <c r="AQ271" i="29"/>
  <c r="AZ271" i="29" s="1" a="1"/>
  <c r="AZ271" i="29" s="1"/>
  <c r="BH271" i="29"/>
  <c r="BH302" i="29"/>
  <c r="AQ302" i="29"/>
  <c r="BB293" i="29" a="1"/>
  <c r="BB293" i="29" s="1"/>
  <c r="BB292" i="29" a="1"/>
  <c r="BB292" i="29" s="1"/>
  <c r="BB291" i="29" a="1"/>
  <c r="BB291" i="29" s="1"/>
  <c r="BB290" i="29" a="1"/>
  <c r="BB290" i="29" s="1"/>
  <c r="BB289" i="29" a="1"/>
  <c r="BB289" i="29" s="1"/>
  <c r="BB288" i="29" a="1"/>
  <c r="BB288" i="29" s="1"/>
  <c r="BB287" i="29" a="1"/>
  <c r="BB287" i="29" s="1"/>
  <c r="BB286" i="29" a="1"/>
  <c r="BB286" i="29" s="1"/>
  <c r="BB285" i="29" a="1"/>
  <c r="BB285" i="29" s="1"/>
  <c r="BB284" i="29" a="1"/>
  <c r="BB284" i="29" s="1"/>
  <c r="AY273" i="29" a="1"/>
  <c r="AY273" i="29" s="1"/>
  <c r="AT273" i="29"/>
  <c r="BB272" i="29" a="1"/>
  <c r="BB272" i="29" s="1"/>
  <c r="AR272" i="29"/>
  <c r="BJ271" i="29"/>
  <c r="BK271" i="29" s="1"/>
  <c r="BE271" i="29"/>
  <c r="AQ235" i="29"/>
  <c r="BF235" i="29" s="1" a="1"/>
  <c r="BF235" i="29" s="1"/>
  <c r="BH235" i="29"/>
  <c r="AQ231" i="29"/>
  <c r="BH231" i="29"/>
  <c r="AS227" i="29"/>
  <c r="AV227" i="29"/>
  <c r="AQ227" i="29"/>
  <c r="BH227" i="29"/>
  <c r="AS223" i="29"/>
  <c r="AV223" i="29"/>
  <c r="AQ223" i="29"/>
  <c r="AZ223" i="29" s="1" a="1"/>
  <c r="AZ223" i="29" s="1"/>
  <c r="BH223" i="29"/>
  <c r="AS219" i="29"/>
  <c r="AV219" i="29"/>
  <c r="AR219" i="29"/>
  <c r="BB219" i="29" a="1"/>
  <c r="BB219" i="29" s="1"/>
  <c r="AQ219" i="29"/>
  <c r="BH219" i="29"/>
  <c r="AS215" i="29"/>
  <c r="AV215" i="29"/>
  <c r="AR215" i="29"/>
  <c r="BB215" i="29" a="1"/>
  <c r="BB215" i="29" s="1"/>
  <c r="AQ215" i="29"/>
  <c r="BH215" i="29"/>
  <c r="AS211" i="29"/>
  <c r="AV211" i="29"/>
  <c r="AR211" i="29"/>
  <c r="BB211" i="29" a="1"/>
  <c r="BB211" i="29" s="1"/>
  <c r="AQ211" i="29"/>
  <c r="BH211" i="29"/>
  <c r="AS207" i="29"/>
  <c r="AV207" i="29"/>
  <c r="AR207" i="29"/>
  <c r="BB207" i="29" a="1"/>
  <c r="BB207" i="29" s="1"/>
  <c r="AQ207" i="29"/>
  <c r="BH207" i="29"/>
  <c r="AS203" i="29"/>
  <c r="AV203" i="29"/>
  <c r="AR203" i="29"/>
  <c r="BB203" i="29" a="1"/>
  <c r="BB203" i="29" s="1"/>
  <c r="AQ203" i="29"/>
  <c r="BH203" i="29"/>
  <c r="AS199" i="29"/>
  <c r="AV199" i="29"/>
  <c r="AR199" i="29"/>
  <c r="BB199" i="29" a="1"/>
  <c r="BB199" i="29" s="1"/>
  <c r="AQ199" i="29"/>
  <c r="BH199" i="29"/>
  <c r="AS195" i="29"/>
  <c r="AV195" i="29"/>
  <c r="AR195" i="29"/>
  <c r="BB195" i="29" a="1"/>
  <c r="BB195" i="29" s="1"/>
  <c r="AQ195" i="29"/>
  <c r="BH195" i="29"/>
  <c r="AS191" i="29"/>
  <c r="AV191" i="29"/>
  <c r="AR191" i="29"/>
  <c r="BB191" i="29" a="1"/>
  <c r="BB191" i="29" s="1"/>
  <c r="AQ191" i="29"/>
  <c r="BH191" i="29"/>
  <c r="AS187" i="29"/>
  <c r="AV187" i="29"/>
  <c r="AR187" i="29"/>
  <c r="BB187" i="29" a="1"/>
  <c r="BB187" i="29" s="1"/>
  <c r="AQ187" i="29"/>
  <c r="BH187" i="29"/>
  <c r="AS183" i="29"/>
  <c r="AV183" i="29"/>
  <c r="AR183" i="29"/>
  <c r="BB183" i="29" a="1"/>
  <c r="BB183" i="29" s="1"/>
  <c r="AQ183" i="29"/>
  <c r="BH183" i="29"/>
  <c r="AS179" i="29"/>
  <c r="AV179" i="29"/>
  <c r="AR179" i="29"/>
  <c r="BB179" i="29" a="1"/>
  <c r="BB179" i="29" s="1"/>
  <c r="AQ179" i="29"/>
  <c r="BH179" i="29"/>
  <c r="AY260" i="29" a="1"/>
  <c r="AY260" i="29" s="1"/>
  <c r="AT260" i="29"/>
  <c r="BE259" i="29"/>
  <c r="AY259" i="29" a="1"/>
  <c r="AY259" i="29" s="1"/>
  <c r="AT259" i="29"/>
  <c r="BJ258" i="29"/>
  <c r="BK258" i="29" s="1"/>
  <c r="BE258" i="29"/>
  <c r="AY258" i="29" a="1"/>
  <c r="AY258" i="29" s="1"/>
  <c r="AT258" i="29"/>
  <c r="BJ257" i="29"/>
  <c r="BK257" i="29" s="1"/>
  <c r="BE257" i="29"/>
  <c r="AY257" i="29" a="1"/>
  <c r="AY257" i="29" s="1"/>
  <c r="AT257" i="29"/>
  <c r="BJ256" i="29"/>
  <c r="BK256" i="29" s="1"/>
  <c r="BE256" i="29"/>
  <c r="AY256" i="29" a="1"/>
  <c r="AY256" i="29" s="1"/>
  <c r="AT256" i="29"/>
  <c r="BJ255" i="29"/>
  <c r="BK255" i="29" s="1"/>
  <c r="BE255" i="29"/>
  <c r="AY255" i="29" a="1"/>
  <c r="AY255" i="29" s="1"/>
  <c r="AT255" i="29"/>
  <c r="BJ254" i="29"/>
  <c r="BK254" i="29" s="1"/>
  <c r="BE254" i="29"/>
  <c r="AY254" i="29" a="1"/>
  <c r="AY254" i="29" s="1"/>
  <c r="AT254" i="29"/>
  <c r="BJ253" i="29"/>
  <c r="BK253" i="29" s="1"/>
  <c r="BE253" i="29"/>
  <c r="AY253" i="29" a="1"/>
  <c r="AY253" i="29" s="1"/>
  <c r="AT253" i="29"/>
  <c r="BJ252" i="29"/>
  <c r="BK252" i="29" s="1"/>
  <c r="BE252" i="29"/>
  <c r="AY252" i="29" a="1"/>
  <c r="AY252" i="29" s="1"/>
  <c r="AT252" i="29"/>
  <c r="AP252" i="29"/>
  <c r="BJ251" i="29"/>
  <c r="BK251" i="29" s="1"/>
  <c r="BE251" i="29"/>
  <c r="AY251" i="29" a="1"/>
  <c r="AY251" i="29" s="1"/>
  <c r="AT251" i="29"/>
  <c r="AP251" i="29"/>
  <c r="BJ250" i="29"/>
  <c r="BK250" i="29" s="1"/>
  <c r="BE250" i="29"/>
  <c r="AY250" i="29" a="1"/>
  <c r="AY250" i="29" s="1"/>
  <c r="AT250" i="29"/>
  <c r="AP250" i="29"/>
  <c r="BJ249" i="29"/>
  <c r="BK249" i="29" s="1"/>
  <c r="BE249" i="29"/>
  <c r="AY249" i="29" a="1"/>
  <c r="AY249" i="29" s="1"/>
  <c r="AT249" i="29"/>
  <c r="AP249" i="29"/>
  <c r="BJ248" i="29"/>
  <c r="BK248" i="29" s="1"/>
  <c r="BE248" i="29"/>
  <c r="AY248" i="29" a="1"/>
  <c r="AY248" i="29" s="1"/>
  <c r="AT248" i="29"/>
  <c r="AP248" i="29"/>
  <c r="BC248" i="29" s="1" a="1"/>
  <c r="BC248" i="29" s="1"/>
  <c r="BJ247" i="29"/>
  <c r="BK247" i="29" s="1"/>
  <c r="BE247" i="29"/>
  <c r="AY247" i="29" a="1"/>
  <c r="AY247" i="29" s="1"/>
  <c r="AT247" i="29"/>
  <c r="AP247" i="29"/>
  <c r="BC247" i="29" s="1" a="1"/>
  <c r="BC247" i="29" s="1"/>
  <c r="BJ246" i="29"/>
  <c r="BK246" i="29" s="1"/>
  <c r="BE246" i="29"/>
  <c r="AY246" i="29" a="1"/>
  <c r="AY246" i="29" s="1"/>
  <c r="AT246" i="29"/>
  <c r="AP246" i="29"/>
  <c r="BC246" i="29" s="1" a="1"/>
  <c r="BC246" i="29" s="1"/>
  <c r="BJ245" i="29"/>
  <c r="BK245" i="29" s="1"/>
  <c r="BE245" i="29"/>
  <c r="AY245" i="29" a="1"/>
  <c r="AY245" i="29" s="1"/>
  <c r="AT245" i="29"/>
  <c r="AP245" i="29"/>
  <c r="BC245" i="29" s="1" a="1"/>
  <c r="BC245" i="29" s="1"/>
  <c r="BJ244" i="29"/>
  <c r="BK244" i="29" s="1"/>
  <c r="BE244" i="29"/>
  <c r="AY244" i="29" a="1"/>
  <c r="AY244" i="29" s="1"/>
  <c r="AT244" i="29"/>
  <c r="AP244" i="29"/>
  <c r="BC244" i="29" s="1" a="1"/>
  <c r="BC244" i="29" s="1"/>
  <c r="BJ243" i="29"/>
  <c r="BK243" i="29" s="1"/>
  <c r="BE243" i="29"/>
  <c r="AY243" i="29" a="1"/>
  <c r="AY243" i="29" s="1"/>
  <c r="AT243" i="29"/>
  <c r="AP243" i="29"/>
  <c r="BJ242" i="29"/>
  <c r="BK242" i="29" s="1"/>
  <c r="BE242" i="29"/>
  <c r="AY242" i="29" a="1"/>
  <c r="AY242" i="29" s="1"/>
  <c r="AT242" i="29"/>
  <c r="AP242" i="29"/>
  <c r="BJ241" i="29"/>
  <c r="BK241" i="29" s="1"/>
  <c r="BE241" i="29"/>
  <c r="AY241" i="29" a="1"/>
  <c r="AY241" i="29" s="1"/>
  <c r="AT241" i="29"/>
  <c r="AP241" i="29"/>
  <c r="BJ240" i="29"/>
  <c r="BK240" i="29" s="1"/>
  <c r="BE240" i="29"/>
  <c r="AY240" i="29" a="1"/>
  <c r="AY240" i="29" s="1"/>
  <c r="AT240" i="29"/>
  <c r="AP240" i="29"/>
  <c r="BJ239" i="29"/>
  <c r="BK239" i="29" s="1"/>
  <c r="BE239" i="29"/>
  <c r="AY239" i="29" a="1"/>
  <c r="AY239" i="29" s="1"/>
  <c r="AT239" i="29"/>
  <c r="AP239" i="29"/>
  <c r="BC239" i="29" s="1" a="1"/>
  <c r="BC239" i="29" s="1"/>
  <c r="BJ238" i="29"/>
  <c r="BK238" i="29" s="1"/>
  <c r="BE238" i="29"/>
  <c r="AY238" i="29" a="1"/>
  <c r="AY238" i="29" s="1"/>
  <c r="AT238" i="29"/>
  <c r="AP238" i="29"/>
  <c r="BJ237" i="29"/>
  <c r="BK237" i="29" s="1"/>
  <c r="BE237" i="29"/>
  <c r="AY237" i="29" a="1"/>
  <c r="AY237" i="29" s="1"/>
  <c r="AT237" i="29"/>
  <c r="AP237" i="29"/>
  <c r="BJ236" i="29"/>
  <c r="BK236" i="29" s="1"/>
  <c r="BE236" i="29"/>
  <c r="AY236" i="29" a="1"/>
  <c r="AY236" i="29" s="1"/>
  <c r="AT236" i="29"/>
  <c r="AP236" i="29"/>
  <c r="BC236" i="29" s="1" a="1"/>
  <c r="BC236" i="29" s="1"/>
  <c r="BJ235" i="29"/>
  <c r="BK235" i="29" s="1"/>
  <c r="AP235" i="29"/>
  <c r="BE233" i="29"/>
  <c r="AS233" i="29"/>
  <c r="BB232" i="29" a="1"/>
  <c r="BB232" i="29" s="1"/>
  <c r="AY232" i="29" a="1"/>
  <c r="AY232" i="29" s="1"/>
  <c r="AV232" i="29"/>
  <c r="BJ231" i="29"/>
  <c r="BK231" i="29" s="1"/>
  <c r="AP231" i="29"/>
  <c r="BE229" i="29"/>
  <c r="AS229" i="29"/>
  <c r="BB228" i="29" a="1"/>
  <c r="BB228" i="29" s="1"/>
  <c r="AY228" i="29" a="1"/>
  <c r="AY228" i="29" s="1"/>
  <c r="AV228" i="29"/>
  <c r="BJ227" i="29"/>
  <c r="BK227" i="29" s="1"/>
  <c r="AP227" i="29"/>
  <c r="AZ227" i="29" s="1" a="1"/>
  <c r="AZ227" i="29" s="1"/>
  <c r="AY225" i="29" a="1"/>
  <c r="AY225" i="29" s="1"/>
  <c r="BB224" i="29" a="1"/>
  <c r="BB224" i="29" s="1"/>
  <c r="AR224" i="29"/>
  <c r="BJ223" i="29"/>
  <c r="BK223" i="29" s="1"/>
  <c r="BE223" i="29"/>
  <c r="AQ234" i="29"/>
  <c r="BH234" i="29"/>
  <c r="AQ230" i="29"/>
  <c r="BC230" i="29" s="1" a="1"/>
  <c r="BC230" i="29" s="1"/>
  <c r="BH230" i="29"/>
  <c r="AS226" i="29"/>
  <c r="AV226" i="29"/>
  <c r="AQ226" i="29"/>
  <c r="BH226" i="29"/>
  <c r="AS222" i="29"/>
  <c r="AV222" i="29"/>
  <c r="AQ222" i="29"/>
  <c r="BA222" i="29" s="1" a="1"/>
  <c r="BA222" i="29" s="1"/>
  <c r="BH222" i="29"/>
  <c r="AS218" i="29"/>
  <c r="AV218" i="29"/>
  <c r="AR218" i="29"/>
  <c r="BB218" i="29" a="1"/>
  <c r="BB218" i="29" s="1"/>
  <c r="AQ218" i="29"/>
  <c r="AZ218" i="29" s="1" a="1"/>
  <c r="AZ218" i="29" s="1"/>
  <c r="BH218" i="29"/>
  <c r="AS214" i="29"/>
  <c r="AV214" i="29"/>
  <c r="AR214" i="29"/>
  <c r="BB214" i="29" a="1"/>
  <c r="BB214" i="29" s="1"/>
  <c r="AQ214" i="29"/>
  <c r="AX214" i="29" s="1" a="1"/>
  <c r="AX214" i="29" s="1"/>
  <c r="BH214" i="29"/>
  <c r="AS210" i="29"/>
  <c r="AV210" i="29"/>
  <c r="AR210" i="29"/>
  <c r="BD210" i="29" s="1" a="1"/>
  <c r="BD210" i="29" s="1"/>
  <c r="BB210" i="29" a="1"/>
  <c r="BB210" i="29" s="1"/>
  <c r="AQ210" i="29"/>
  <c r="BH210" i="29"/>
  <c r="AS206" i="29"/>
  <c r="AV206" i="29"/>
  <c r="AR206" i="29"/>
  <c r="BB206" i="29" a="1"/>
  <c r="BB206" i="29" s="1"/>
  <c r="AQ206" i="29"/>
  <c r="AX206" i="29" s="1" a="1"/>
  <c r="AX206" i="29" s="1"/>
  <c r="BH206" i="29"/>
  <c r="AS202" i="29"/>
  <c r="AV202" i="29"/>
  <c r="AR202" i="29"/>
  <c r="BB202" i="29" a="1"/>
  <c r="BB202" i="29" s="1"/>
  <c r="AQ202" i="29"/>
  <c r="AZ202" i="29" s="1" a="1"/>
  <c r="AZ202" i="29" s="1"/>
  <c r="BH202" i="29"/>
  <c r="AS198" i="29"/>
  <c r="AV198" i="29"/>
  <c r="AR198" i="29"/>
  <c r="BB198" i="29" a="1"/>
  <c r="BB198" i="29" s="1"/>
  <c r="AQ198" i="29"/>
  <c r="BH198" i="29"/>
  <c r="AS194" i="29"/>
  <c r="AV194" i="29"/>
  <c r="AR194" i="29"/>
  <c r="BD194" i="29" s="1" a="1"/>
  <c r="BD194" i="29" s="1"/>
  <c r="BB194" i="29" a="1"/>
  <c r="BB194" i="29" s="1"/>
  <c r="AQ194" i="29"/>
  <c r="BH194" i="29"/>
  <c r="AS190" i="29"/>
  <c r="AV190" i="29"/>
  <c r="AR190" i="29"/>
  <c r="BB190" i="29" a="1"/>
  <c r="BB190" i="29" s="1"/>
  <c r="AQ190" i="29"/>
  <c r="BH190" i="29"/>
  <c r="AS186" i="29"/>
  <c r="AV186" i="29"/>
  <c r="AR186" i="29"/>
  <c r="BB186" i="29" a="1"/>
  <c r="BB186" i="29" s="1"/>
  <c r="AQ186" i="29"/>
  <c r="BH186" i="29"/>
  <c r="AS182" i="29"/>
  <c r="AV182" i="29"/>
  <c r="AR182" i="29"/>
  <c r="BB182" i="29" a="1"/>
  <c r="BB182" i="29" s="1"/>
  <c r="AQ182" i="29"/>
  <c r="AX182" i="29" s="1" a="1"/>
  <c r="AX182" i="29" s="1"/>
  <c r="BH182" i="29"/>
  <c r="BH269" i="29"/>
  <c r="AQ269" i="29"/>
  <c r="BA269" i="29" s="1" a="1"/>
  <c r="BA269" i="29" s="1"/>
  <c r="BH268" i="29"/>
  <c r="AQ268" i="29"/>
  <c r="BH267" i="29"/>
  <c r="AQ267" i="29"/>
  <c r="BH266" i="29"/>
  <c r="AQ266" i="29"/>
  <c r="BH265" i="29"/>
  <c r="AQ265" i="29"/>
  <c r="BH264" i="29"/>
  <c r="AQ264" i="29"/>
  <c r="BH263" i="29"/>
  <c r="AQ263" i="29"/>
  <c r="AQ262" i="29"/>
  <c r="BH251" i="29"/>
  <c r="BH250" i="29"/>
  <c r="BH249" i="29"/>
  <c r="BH248" i="29"/>
  <c r="BH247" i="29"/>
  <c r="BH246" i="29"/>
  <c r="BH245" i="29"/>
  <c r="BH244" i="29"/>
  <c r="BH243" i="29"/>
  <c r="BH242" i="29"/>
  <c r="BH241" i="29"/>
  <c r="BH240" i="29"/>
  <c r="BH239" i="29"/>
  <c r="BH238" i="29"/>
  <c r="BH237" i="29"/>
  <c r="BH236" i="29"/>
  <c r="BB235" i="29" a="1"/>
  <c r="BB235" i="29" s="1"/>
  <c r="AY235" i="29" a="1"/>
  <c r="AY235" i="29" s="1"/>
  <c r="AV235" i="29"/>
  <c r="AR235" i="29"/>
  <c r="BE232" i="29"/>
  <c r="BB231" i="29" a="1"/>
  <c r="BB231" i="29" s="1"/>
  <c r="AY231" i="29" a="1"/>
  <c r="AY231" i="29" s="1"/>
  <c r="AV231" i="29"/>
  <c r="AR231" i="29"/>
  <c r="BE228" i="29"/>
  <c r="BB227" i="29" a="1"/>
  <c r="BB227" i="29" s="1"/>
  <c r="AY224" i="29" a="1"/>
  <c r="AY224" i="29" s="1"/>
  <c r="BB223" i="29" a="1"/>
  <c r="BB223" i="29" s="1"/>
  <c r="AX223" i="29" a="1"/>
  <c r="AX223" i="29" s="1"/>
  <c r="AR223" i="29"/>
  <c r="BJ222" i="29"/>
  <c r="BK222" i="29" s="1"/>
  <c r="BE222" i="29"/>
  <c r="AT219" i="29"/>
  <c r="BE216" i="29"/>
  <c r="AT215" i="29"/>
  <c r="BE212" i="29"/>
  <c r="AT211" i="29"/>
  <c r="BE208" i="29"/>
  <c r="AT207" i="29"/>
  <c r="BE204" i="29"/>
  <c r="AT203" i="29"/>
  <c r="BE200" i="29"/>
  <c r="AT199" i="29"/>
  <c r="BE196" i="29"/>
  <c r="AT195" i="29"/>
  <c r="BE192" i="29"/>
  <c r="AT191" i="29"/>
  <c r="BE188" i="29"/>
  <c r="AT187" i="29"/>
  <c r="BE184" i="29"/>
  <c r="AT183" i="29"/>
  <c r="BE180" i="29"/>
  <c r="AT179" i="29"/>
  <c r="AQ233" i="29"/>
  <c r="BH233" i="29"/>
  <c r="AQ229" i="29"/>
  <c r="BH229" i="29"/>
  <c r="AS225" i="29"/>
  <c r="AV225" i="29"/>
  <c r="AQ225" i="29"/>
  <c r="BH225" i="29"/>
  <c r="AS221" i="29"/>
  <c r="AV221" i="29"/>
  <c r="AQ221" i="29"/>
  <c r="AX221" i="29" s="1" a="1"/>
  <c r="AX221" i="29" s="1"/>
  <c r="BH221" i="29"/>
  <c r="AS217" i="29"/>
  <c r="AV217" i="29"/>
  <c r="AR217" i="29"/>
  <c r="BB217" i="29" a="1"/>
  <c r="BB217" i="29" s="1"/>
  <c r="AQ217" i="29"/>
  <c r="BH217" i="29"/>
  <c r="AS213" i="29"/>
  <c r="AV213" i="29"/>
  <c r="AR213" i="29"/>
  <c r="BB213" i="29" a="1"/>
  <c r="BB213" i="29" s="1"/>
  <c r="AQ213" i="29"/>
  <c r="BH213" i="29"/>
  <c r="AS209" i="29"/>
  <c r="AV209" i="29"/>
  <c r="AR209" i="29"/>
  <c r="BB209" i="29" a="1"/>
  <c r="BB209" i="29" s="1"/>
  <c r="AQ209" i="29"/>
  <c r="BH209" i="29"/>
  <c r="AS205" i="29"/>
  <c r="AV205" i="29"/>
  <c r="AR205" i="29"/>
  <c r="BB205" i="29" a="1"/>
  <c r="BB205" i="29" s="1"/>
  <c r="AQ205" i="29"/>
  <c r="BH205" i="29"/>
  <c r="AS201" i="29"/>
  <c r="AV201" i="29"/>
  <c r="AR201" i="29"/>
  <c r="BB201" i="29" a="1"/>
  <c r="BB201" i="29" s="1"/>
  <c r="AQ201" i="29"/>
  <c r="BH201" i="29"/>
  <c r="AS197" i="29"/>
  <c r="AV197" i="29"/>
  <c r="AR197" i="29"/>
  <c r="BB197" i="29" a="1"/>
  <c r="BB197" i="29" s="1"/>
  <c r="AQ197" i="29"/>
  <c r="BH197" i="29"/>
  <c r="AS193" i="29"/>
  <c r="AV193" i="29"/>
  <c r="AR193" i="29"/>
  <c r="BB193" i="29" a="1"/>
  <c r="BB193" i="29" s="1"/>
  <c r="AQ193" i="29"/>
  <c r="BH193" i="29"/>
  <c r="AS189" i="29"/>
  <c r="AV189" i="29"/>
  <c r="AR189" i="29"/>
  <c r="BB189" i="29" a="1"/>
  <c r="BB189" i="29" s="1"/>
  <c r="AQ189" i="29"/>
  <c r="BH189" i="29"/>
  <c r="AS185" i="29"/>
  <c r="AV185" i="29"/>
  <c r="AR185" i="29"/>
  <c r="BB185" i="29" a="1"/>
  <c r="BB185" i="29" s="1"/>
  <c r="AQ185" i="29"/>
  <c r="BH185" i="29"/>
  <c r="AS181" i="29"/>
  <c r="AV181" i="29"/>
  <c r="AR181" i="29"/>
  <c r="BB181" i="29" a="1"/>
  <c r="BB181" i="29" s="1"/>
  <c r="AQ181" i="29"/>
  <c r="BH181" i="29"/>
  <c r="BE219" i="29"/>
  <c r="AT218" i="29"/>
  <c r="BE215" i="29"/>
  <c r="AT214" i="29"/>
  <c r="BE211" i="29"/>
  <c r="AT210" i="29"/>
  <c r="BE207" i="29"/>
  <c r="AT206" i="29"/>
  <c r="BE203" i="29"/>
  <c r="AT202" i="29"/>
  <c r="BE199" i="29"/>
  <c r="AT198" i="29"/>
  <c r="BE195" i="29"/>
  <c r="AT194" i="29"/>
  <c r="BE191" i="29"/>
  <c r="AT190" i="29"/>
  <c r="BE187" i="29"/>
  <c r="AT186" i="29"/>
  <c r="BE183" i="29"/>
  <c r="AT182" i="29"/>
  <c r="BE179" i="29"/>
  <c r="AQ232" i="29"/>
  <c r="BH232" i="29"/>
  <c r="AQ228" i="29"/>
  <c r="BH228" i="29"/>
  <c r="AS224" i="29"/>
  <c r="AV224" i="29"/>
  <c r="AQ224" i="29"/>
  <c r="BF224" i="29" s="1" a="1"/>
  <c r="BF224" i="29" s="1"/>
  <c r="BH224" i="29"/>
  <c r="AS220" i="29"/>
  <c r="AV220" i="29"/>
  <c r="AR220" i="29"/>
  <c r="AQ220" i="29"/>
  <c r="BH220" i="29"/>
  <c r="AS216" i="29"/>
  <c r="AV216" i="29"/>
  <c r="AR216" i="29"/>
  <c r="BB216" i="29" a="1"/>
  <c r="BB216" i="29" s="1"/>
  <c r="AQ216" i="29"/>
  <c r="AZ216" i="29" s="1" a="1"/>
  <c r="AZ216" i="29" s="1"/>
  <c r="BH216" i="29"/>
  <c r="AS212" i="29"/>
  <c r="AV212" i="29"/>
  <c r="AR212" i="29"/>
  <c r="BB212" i="29" a="1"/>
  <c r="BB212" i="29" s="1"/>
  <c r="AQ212" i="29"/>
  <c r="BH212" i="29"/>
  <c r="AS208" i="29"/>
  <c r="AV208" i="29"/>
  <c r="AR208" i="29"/>
  <c r="BB208" i="29" a="1"/>
  <c r="BB208" i="29" s="1"/>
  <c r="AQ208" i="29"/>
  <c r="AZ208" i="29" s="1" a="1"/>
  <c r="AZ208" i="29" s="1"/>
  <c r="BH208" i="29"/>
  <c r="AS204" i="29"/>
  <c r="AV204" i="29"/>
  <c r="AR204" i="29"/>
  <c r="BB204" i="29" a="1"/>
  <c r="BB204" i="29" s="1"/>
  <c r="AQ204" i="29"/>
  <c r="AX204" i="29" s="1" a="1"/>
  <c r="AX204" i="29" s="1"/>
  <c r="BH204" i="29"/>
  <c r="AS200" i="29"/>
  <c r="AV200" i="29"/>
  <c r="AR200" i="29"/>
  <c r="BB200" i="29" a="1"/>
  <c r="BB200" i="29" s="1"/>
  <c r="AQ200" i="29"/>
  <c r="BH200" i="29"/>
  <c r="AS196" i="29"/>
  <c r="AV196" i="29"/>
  <c r="AR196" i="29"/>
  <c r="BB196" i="29" a="1"/>
  <c r="BB196" i="29" s="1"/>
  <c r="AQ196" i="29"/>
  <c r="BH196" i="29"/>
  <c r="AS192" i="29"/>
  <c r="AV192" i="29"/>
  <c r="AR192" i="29"/>
  <c r="BB192" i="29" a="1"/>
  <c r="BB192" i="29" s="1"/>
  <c r="AQ192" i="29"/>
  <c r="AZ192" i="29" s="1" a="1"/>
  <c r="AZ192" i="29" s="1"/>
  <c r="BH192" i="29"/>
  <c r="AS188" i="29"/>
  <c r="AV188" i="29"/>
  <c r="AR188" i="29"/>
  <c r="BB188" i="29" a="1"/>
  <c r="BB188" i="29" s="1"/>
  <c r="AQ188" i="29"/>
  <c r="BH188" i="29"/>
  <c r="AS184" i="29"/>
  <c r="AV184" i="29"/>
  <c r="AR184" i="29"/>
  <c r="BB184" i="29" a="1"/>
  <c r="BB184" i="29" s="1"/>
  <c r="AQ184" i="29"/>
  <c r="AZ184" i="29" s="1" a="1"/>
  <c r="AZ184" i="29" s="1"/>
  <c r="BH184" i="29"/>
  <c r="AS180" i="29"/>
  <c r="AV180" i="29"/>
  <c r="AR180" i="29"/>
  <c r="BB180" i="29" a="1"/>
  <c r="BB180" i="29" s="1"/>
  <c r="AQ180" i="29"/>
  <c r="BH180" i="29"/>
  <c r="AV269" i="29"/>
  <c r="AV268" i="29"/>
  <c r="AV267" i="29"/>
  <c r="AV266" i="29"/>
  <c r="AV265" i="29"/>
  <c r="AV264" i="29"/>
  <c r="AV263" i="29"/>
  <c r="AV262" i="29"/>
  <c r="AV261" i="29"/>
  <c r="AV260" i="29"/>
  <c r="AV259" i="29"/>
  <c r="AV258" i="29"/>
  <c r="AV257" i="29"/>
  <c r="AV256" i="29"/>
  <c r="AV255" i="29"/>
  <c r="AV254" i="29"/>
  <c r="AV253" i="29"/>
  <c r="AV252" i="29"/>
  <c r="AV251" i="29"/>
  <c r="AV250" i="29"/>
  <c r="AV249" i="29"/>
  <c r="AV248" i="29"/>
  <c r="AV247" i="29"/>
  <c r="AV246" i="29"/>
  <c r="AV245" i="29"/>
  <c r="AV244" i="29"/>
  <c r="AV243" i="29"/>
  <c r="AV242" i="29"/>
  <c r="AV241" i="29"/>
  <c r="AV240" i="29"/>
  <c r="AV239" i="29"/>
  <c r="AV238" i="29"/>
  <c r="AV237" i="29"/>
  <c r="AV236" i="29"/>
  <c r="BE234" i="29"/>
  <c r="AS234" i="29"/>
  <c r="BB233" i="29" a="1"/>
  <c r="BB233" i="29" s="1"/>
  <c r="AY233" i="29" a="1"/>
  <c r="AY233" i="29" s="1"/>
  <c r="AV233" i="29"/>
  <c r="AR233" i="29"/>
  <c r="BJ232" i="29"/>
  <c r="BK232" i="29" s="1"/>
  <c r="BE230" i="29"/>
  <c r="AW230" i="29" a="1"/>
  <c r="AW230" i="29" s="1"/>
  <c r="AS230" i="29"/>
  <c r="BB229" i="29" a="1"/>
  <c r="BB229" i="29" s="1"/>
  <c r="AY229" i="29" a="1"/>
  <c r="AY229" i="29" s="1"/>
  <c r="AV229" i="29"/>
  <c r="AR229" i="29"/>
  <c r="BJ228" i="29"/>
  <c r="BK228" i="29" s="1"/>
  <c r="BB225" i="29" a="1"/>
  <c r="BB225" i="29" s="1"/>
  <c r="AR225" i="29"/>
  <c r="AY219" i="29" a="1"/>
  <c r="AY219" i="29" s="1"/>
  <c r="AY215" i="29" a="1"/>
  <c r="AY215" i="29" s="1"/>
  <c r="AY211" i="29" a="1"/>
  <c r="AY211" i="29" s="1"/>
  <c r="AY207" i="29" a="1"/>
  <c r="AY207" i="29" s="1"/>
  <c r="AY203" i="29" a="1"/>
  <c r="AY203" i="29" s="1"/>
  <c r="AY199" i="29" a="1"/>
  <c r="AY199" i="29" s="1"/>
  <c r="AY195" i="29" a="1"/>
  <c r="AY195" i="29" s="1"/>
  <c r="AY191" i="29" a="1"/>
  <c r="AY191" i="29" s="1"/>
  <c r="AY187" i="29" a="1"/>
  <c r="AY187" i="29" s="1"/>
  <c r="AY183" i="29" a="1"/>
  <c r="AY183" i="29" s="1"/>
  <c r="AY179" i="29" a="1"/>
  <c r="AY179" i="29" s="1"/>
  <c r="AQ175" i="29"/>
  <c r="BH175" i="29"/>
  <c r="AQ171" i="29"/>
  <c r="BH171" i="29"/>
  <c r="AQ167" i="29"/>
  <c r="BH167" i="29"/>
  <c r="AS161" i="29"/>
  <c r="AV161" i="29"/>
  <c r="AR161" i="29"/>
  <c r="BB161" i="29" a="1"/>
  <c r="BB161" i="29" s="1"/>
  <c r="AQ161" i="29"/>
  <c r="BH161" i="29"/>
  <c r="AS157" i="29"/>
  <c r="AV157" i="29"/>
  <c r="AR157" i="29"/>
  <c r="BB157" i="29" a="1"/>
  <c r="BB157" i="29" s="1"/>
  <c r="AQ157" i="29"/>
  <c r="BF157" i="29" s="1" a="1"/>
  <c r="BF157" i="29" s="1"/>
  <c r="BH157" i="29"/>
  <c r="AS153" i="29"/>
  <c r="AV153" i="29"/>
  <c r="AR153" i="29"/>
  <c r="BB153" i="29" a="1"/>
  <c r="BB153" i="29" s="1"/>
  <c r="AQ153" i="29"/>
  <c r="BF153" i="29" s="1" a="1"/>
  <c r="BF153" i="29" s="1"/>
  <c r="BH153" i="29"/>
  <c r="AS149" i="29"/>
  <c r="AV149" i="29"/>
  <c r="AR149" i="29"/>
  <c r="BB149" i="29" a="1"/>
  <c r="BB149" i="29" s="1"/>
  <c r="AQ149" i="29"/>
  <c r="BH149" i="29"/>
  <c r="AS145" i="29"/>
  <c r="AV145" i="29"/>
  <c r="AR145" i="29"/>
  <c r="BF145" i="29" s="1" a="1"/>
  <c r="BF145" i="29" s="1"/>
  <c r="BB145" i="29" a="1"/>
  <c r="BB145" i="29" s="1"/>
  <c r="AQ145" i="29"/>
  <c r="BH145" i="29"/>
  <c r="BH178" i="29"/>
  <c r="AQ178" i="29"/>
  <c r="BH177" i="29"/>
  <c r="AQ177" i="29"/>
  <c r="AZ177" i="29" s="1" a="1"/>
  <c r="AZ177" i="29" s="1"/>
  <c r="BH176" i="29"/>
  <c r="AY176" i="29" a="1"/>
  <c r="AY176" i="29" s="1"/>
  <c r="AV176" i="29"/>
  <c r="AR176" i="29"/>
  <c r="BJ175" i="29"/>
  <c r="BK175" i="29" s="1"/>
  <c r="AP175" i="29"/>
  <c r="BE173" i="29"/>
  <c r="AS173" i="29"/>
  <c r="BB172" i="29" a="1"/>
  <c r="BB172" i="29" s="1"/>
  <c r="AY172" i="29" a="1"/>
  <c r="AY172" i="29" s="1"/>
  <c r="AV172" i="29"/>
  <c r="AR172" i="29"/>
  <c r="BJ171" i="29"/>
  <c r="BK171" i="29" s="1"/>
  <c r="AP171" i="29"/>
  <c r="AT170" i="29"/>
  <c r="BE169" i="29"/>
  <c r="AW169" i="29" a="1"/>
  <c r="AW169" i="29" s="1"/>
  <c r="AS169" i="29"/>
  <c r="BB168" i="29" a="1"/>
  <c r="BB168" i="29" s="1"/>
  <c r="AY168" i="29" a="1"/>
  <c r="AY168" i="29" s="1"/>
  <c r="AV168" i="29"/>
  <c r="AR168" i="29"/>
  <c r="BJ167" i="29"/>
  <c r="BK167" i="29" s="1"/>
  <c r="AT166" i="29"/>
  <c r="BE165" i="29"/>
  <c r="AS165" i="29"/>
  <c r="AY164" i="29" a="1"/>
  <c r="AY164" i="29" s="1"/>
  <c r="BB163" i="29" a="1"/>
  <c r="BB163" i="29" s="1"/>
  <c r="AR163" i="29"/>
  <c r="BJ162" i="29"/>
  <c r="BK162" i="29" s="1"/>
  <c r="BE162" i="29"/>
  <c r="AT162" i="29"/>
  <c r="BE159" i="29"/>
  <c r="AT158" i="29"/>
  <c r="BE155" i="29"/>
  <c r="AT154" i="29"/>
  <c r="BE151" i="29"/>
  <c r="AT150" i="29"/>
  <c r="BE147" i="29"/>
  <c r="AT146" i="29"/>
  <c r="BE143" i="29"/>
  <c r="AQ174" i="29"/>
  <c r="BH174" i="29"/>
  <c r="AQ170" i="29"/>
  <c r="BH170" i="29"/>
  <c r="AQ166" i="29"/>
  <c r="BH166" i="29"/>
  <c r="AS160" i="29"/>
  <c r="AV160" i="29"/>
  <c r="AR160" i="29"/>
  <c r="BB160" i="29" a="1"/>
  <c r="BB160" i="29" s="1"/>
  <c r="AQ160" i="29"/>
  <c r="AX160" i="29" s="1" a="1"/>
  <c r="AX160" i="29" s="1"/>
  <c r="BH160" i="29"/>
  <c r="AS156" i="29"/>
  <c r="AV156" i="29"/>
  <c r="AR156" i="29"/>
  <c r="BB156" i="29" a="1"/>
  <c r="BB156" i="29" s="1"/>
  <c r="AQ156" i="29"/>
  <c r="BH156" i="29"/>
  <c r="AS152" i="29"/>
  <c r="AV152" i="29"/>
  <c r="AR152" i="29"/>
  <c r="BB152" i="29" a="1"/>
  <c r="BB152" i="29" s="1"/>
  <c r="AQ152" i="29"/>
  <c r="AX152" i="29" s="1" a="1"/>
  <c r="AX152" i="29" s="1"/>
  <c r="BH152" i="29"/>
  <c r="AS148" i="29"/>
  <c r="AV148" i="29"/>
  <c r="AR148" i="29"/>
  <c r="BB148" i="29" a="1"/>
  <c r="BB148" i="29" s="1"/>
  <c r="AQ148" i="29"/>
  <c r="AX148" i="29" s="1" a="1"/>
  <c r="AX148" i="29" s="1"/>
  <c r="BH148" i="29"/>
  <c r="AS144" i="29"/>
  <c r="AV144" i="29"/>
  <c r="AR144" i="29"/>
  <c r="BB144" i="29" a="1"/>
  <c r="BB144" i="29" s="1"/>
  <c r="AQ144" i="29"/>
  <c r="AX144" i="29" s="1" a="1"/>
  <c r="AX144" i="29" s="1"/>
  <c r="BH144" i="29"/>
  <c r="AU119" i="29" a="1"/>
  <c r="AU119" i="29" s="1"/>
  <c r="AW119" i="29" a="1"/>
  <c r="AW119" i="29" s="1"/>
  <c r="BB178" i="29" a="1"/>
  <c r="BB178" i="29" s="1"/>
  <c r="AR178" i="29"/>
  <c r="BB177" i="29" a="1"/>
  <c r="BB177" i="29" s="1"/>
  <c r="AR177" i="29"/>
  <c r="BB176" i="29" a="1"/>
  <c r="BB176" i="29" s="1"/>
  <c r="AS176" i="29"/>
  <c r="BB175" i="29" a="1"/>
  <c r="BB175" i="29" s="1"/>
  <c r="AY175" i="29" a="1"/>
  <c r="AY175" i="29" s="1"/>
  <c r="AV175" i="29"/>
  <c r="BJ174" i="29"/>
  <c r="BK174" i="29" s="1"/>
  <c r="AP174" i="29"/>
  <c r="BE172" i="29"/>
  <c r="AS172" i="29"/>
  <c r="BB171" i="29" a="1"/>
  <c r="BB171" i="29" s="1"/>
  <c r="AY171" i="29" a="1"/>
  <c r="AY171" i="29" s="1"/>
  <c r="AV171" i="29"/>
  <c r="BJ170" i="29"/>
  <c r="BK170" i="29" s="1"/>
  <c r="AP170" i="29"/>
  <c r="BE168" i="29"/>
  <c r="AS168" i="29"/>
  <c r="BB167" i="29" a="1"/>
  <c r="BB167" i="29" s="1"/>
  <c r="AY167" i="29" a="1"/>
  <c r="AY167" i="29" s="1"/>
  <c r="AV167" i="29"/>
  <c r="AR167" i="29"/>
  <c r="BJ166" i="29"/>
  <c r="BK166" i="29" s="1"/>
  <c r="AP166" i="29"/>
  <c r="AY163" i="29" a="1"/>
  <c r="AY163" i="29" s="1"/>
  <c r="BB162" i="29" a="1"/>
  <c r="BB162" i="29" s="1"/>
  <c r="AT161" i="29"/>
  <c r="BE158" i="29"/>
  <c r="AT157" i="29"/>
  <c r="BE154" i="29"/>
  <c r="AT153" i="29"/>
  <c r="BE150" i="29"/>
  <c r="AT149" i="29"/>
  <c r="BE146" i="29"/>
  <c r="AQ173" i="29"/>
  <c r="BH173" i="29"/>
  <c r="AQ169" i="29"/>
  <c r="BC169" i="29" s="1" a="1"/>
  <c r="BC169" i="29" s="1"/>
  <c r="BH169" i="29"/>
  <c r="AQ165" i="29"/>
  <c r="BA165" i="29" s="1" a="1"/>
  <c r="BA165" i="29" s="1"/>
  <c r="BH165" i="29"/>
  <c r="AS164" i="29"/>
  <c r="AV164" i="29"/>
  <c r="AQ164" i="29"/>
  <c r="BH164" i="29"/>
  <c r="AS159" i="29"/>
  <c r="AV159" i="29"/>
  <c r="AR159" i="29"/>
  <c r="BB159" i="29" a="1"/>
  <c r="BB159" i="29" s="1"/>
  <c r="AQ159" i="29"/>
  <c r="AX159" i="29" s="1" a="1"/>
  <c r="AX159" i="29" s="1"/>
  <c r="BH159" i="29"/>
  <c r="AS155" i="29"/>
  <c r="AV155" i="29"/>
  <c r="AR155" i="29"/>
  <c r="BB155" i="29" a="1"/>
  <c r="BB155" i="29" s="1"/>
  <c r="AQ155" i="29"/>
  <c r="AZ155" i="29" s="1" a="1"/>
  <c r="AZ155" i="29" s="1"/>
  <c r="BH155" i="29"/>
  <c r="AS151" i="29"/>
  <c r="AV151" i="29"/>
  <c r="AR151" i="29"/>
  <c r="BB151" i="29" a="1"/>
  <c r="BB151" i="29" s="1"/>
  <c r="AQ151" i="29"/>
  <c r="BH151" i="29"/>
  <c r="AS147" i="29"/>
  <c r="AV147" i="29"/>
  <c r="AR147" i="29"/>
  <c r="BB147" i="29" a="1"/>
  <c r="BB147" i="29" s="1"/>
  <c r="AQ147" i="29"/>
  <c r="AZ147" i="29" s="1" a="1"/>
  <c r="AZ147" i="29" s="1"/>
  <c r="BH147" i="29"/>
  <c r="AS143" i="29"/>
  <c r="AV143" i="29"/>
  <c r="AR143" i="29"/>
  <c r="BB143" i="29" a="1"/>
  <c r="BB143" i="29" s="1"/>
  <c r="AQ143" i="29"/>
  <c r="AZ143" i="29" s="1" a="1"/>
  <c r="AZ143" i="29" s="1"/>
  <c r="BH143" i="29"/>
  <c r="AU123" i="29" a="1"/>
  <c r="AU123" i="29" s="1"/>
  <c r="AW123" i="29" a="1"/>
  <c r="AW123" i="29" s="1"/>
  <c r="AU120" i="29" a="1"/>
  <c r="AU120" i="29" s="1"/>
  <c r="AV178" i="29"/>
  <c r="AV177" i="29"/>
  <c r="BE175" i="29"/>
  <c r="BB174" i="29" a="1"/>
  <c r="BB174" i="29" s="1"/>
  <c r="AY174" i="29" a="1"/>
  <c r="AY174" i="29" s="1"/>
  <c r="AV174" i="29"/>
  <c r="BE171" i="29"/>
  <c r="BB170" i="29" a="1"/>
  <c r="BB170" i="29" s="1"/>
  <c r="AY170" i="29" a="1"/>
  <c r="AY170" i="29" s="1"/>
  <c r="AV170" i="29"/>
  <c r="BE167" i="29"/>
  <c r="BB166" i="29" a="1"/>
  <c r="BB166" i="29" s="1"/>
  <c r="AY166" i="29" a="1"/>
  <c r="AY166" i="29" s="1"/>
  <c r="AV166" i="29"/>
  <c r="AQ172" i="29"/>
  <c r="BH172" i="29"/>
  <c r="AQ168" i="29"/>
  <c r="BH168" i="29"/>
  <c r="AS163" i="29"/>
  <c r="AV163" i="29"/>
  <c r="AQ163" i="29"/>
  <c r="BD163" i="29" s="1" a="1"/>
  <c r="BD163" i="29" s="1"/>
  <c r="BH163" i="29"/>
  <c r="AS162" i="29"/>
  <c r="AV162" i="29"/>
  <c r="AR162" i="29"/>
  <c r="AQ162" i="29"/>
  <c r="BH162" i="29"/>
  <c r="AX161" i="29" a="1"/>
  <c r="AX161" i="29" s="1"/>
  <c r="AZ161" i="29" a="1"/>
  <c r="AZ161" i="29" s="1"/>
  <c r="AS158" i="29"/>
  <c r="AV158" i="29"/>
  <c r="AR158" i="29"/>
  <c r="BB158" i="29" a="1"/>
  <c r="BB158" i="29" s="1"/>
  <c r="AQ158" i="29"/>
  <c r="BH158" i="29"/>
  <c r="AZ157" i="29" a="1"/>
  <c r="AZ157" i="29" s="1"/>
  <c r="AS154" i="29"/>
  <c r="AV154" i="29"/>
  <c r="AR154" i="29"/>
  <c r="BB154" i="29" a="1"/>
  <c r="BB154" i="29" s="1"/>
  <c r="AQ154" i="29"/>
  <c r="AZ154" i="29" s="1" a="1"/>
  <c r="AZ154" i="29" s="1"/>
  <c r="BH154" i="29"/>
  <c r="AX153" i="29" a="1"/>
  <c r="AX153" i="29" s="1"/>
  <c r="BD152" i="29" a="1"/>
  <c r="BD152" i="29" s="1"/>
  <c r="AS150" i="29"/>
  <c r="AV150" i="29"/>
  <c r="AR150" i="29"/>
  <c r="BB150" i="29" a="1"/>
  <c r="BB150" i="29" s="1"/>
  <c r="AQ150" i="29"/>
  <c r="AZ150" i="29" s="1" a="1"/>
  <c r="AZ150" i="29" s="1"/>
  <c r="BH150" i="29"/>
  <c r="AZ149" i="29" a="1"/>
  <c r="AZ149" i="29" s="1"/>
  <c r="AS146" i="29"/>
  <c r="AV146" i="29"/>
  <c r="AR146" i="29"/>
  <c r="BB146" i="29" a="1"/>
  <c r="BB146" i="29" s="1"/>
  <c r="AQ146" i="29"/>
  <c r="AZ146" i="29" s="1" a="1"/>
  <c r="AZ146" i="29" s="1"/>
  <c r="BH146" i="29"/>
  <c r="AZ145" i="29" a="1"/>
  <c r="AZ145" i="29" s="1"/>
  <c r="AQ176" i="29"/>
  <c r="AR125" i="29"/>
  <c r="BB125" i="29" a="1"/>
  <c r="BB125" i="29" s="1"/>
  <c r="AQ125" i="29"/>
  <c r="BH125" i="29"/>
  <c r="AR121" i="29"/>
  <c r="BB121" i="29" a="1"/>
  <c r="BB121" i="29" s="1"/>
  <c r="AQ121" i="29"/>
  <c r="BH121" i="29"/>
  <c r="AR117" i="29"/>
  <c r="BB117" i="29" a="1"/>
  <c r="BB117" i="29" s="1"/>
  <c r="AQ117" i="29"/>
  <c r="BH117" i="29"/>
  <c r="AP115" i="29"/>
  <c r="AU115" i="29" s="1" a="1"/>
  <c r="AU115" i="29" s="1"/>
  <c r="AT115" i="29"/>
  <c r="AY115" i="29" a="1"/>
  <c r="AY115" i="29" s="1"/>
  <c r="BE115" i="29"/>
  <c r="BJ115" i="29"/>
  <c r="BK115" i="29" s="1"/>
  <c r="AP113" i="29"/>
  <c r="AT113" i="29"/>
  <c r="AY113" i="29" a="1"/>
  <c r="AY113" i="29" s="1"/>
  <c r="BE113" i="29"/>
  <c r="BJ113" i="29"/>
  <c r="BK113" i="29" s="1"/>
  <c r="AP111" i="29"/>
  <c r="AW111" i="29" s="1" a="1"/>
  <c r="AW111" i="29" s="1"/>
  <c r="AT111" i="29"/>
  <c r="AY111" i="29" a="1"/>
  <c r="AY111" i="29" s="1"/>
  <c r="BE111" i="29"/>
  <c r="BJ111" i="29"/>
  <c r="BK111" i="29" s="1"/>
  <c r="AP109" i="29"/>
  <c r="AW109" i="29" s="1" a="1"/>
  <c r="AW109" i="29" s="1"/>
  <c r="AT109" i="29"/>
  <c r="AY109" i="29" a="1"/>
  <c r="AY109" i="29" s="1"/>
  <c r="BE109" i="29"/>
  <c r="BJ109" i="29"/>
  <c r="BK109" i="29" s="1"/>
  <c r="AP107" i="29"/>
  <c r="AU107" i="29" s="1" a="1"/>
  <c r="AU107" i="29" s="1"/>
  <c r="AT107" i="29"/>
  <c r="AY107" i="29" a="1"/>
  <c r="AY107" i="29" s="1"/>
  <c r="BE107" i="29"/>
  <c r="BJ107" i="29"/>
  <c r="BK107" i="29" s="1"/>
  <c r="AR106" i="29"/>
  <c r="AY106" i="29" a="1"/>
  <c r="AY106" i="29" s="1"/>
  <c r="BE106" i="29"/>
  <c r="BJ106" i="29"/>
  <c r="BK106" i="29" s="1"/>
  <c r="AP106" i="29"/>
  <c r="BB106" i="29" a="1"/>
  <c r="BB106" i="29" s="1"/>
  <c r="AT106" i="29"/>
  <c r="BH106" i="29"/>
  <c r="BH142" i="29"/>
  <c r="AQ142" i="29"/>
  <c r="BH141" i="29"/>
  <c r="AQ141" i="29"/>
  <c r="AZ141" i="29" s="1" a="1"/>
  <c r="AZ141" i="29" s="1"/>
  <c r="BH140" i="29"/>
  <c r="AQ140" i="29"/>
  <c r="BH139" i="29"/>
  <c r="AQ139" i="29"/>
  <c r="BH138" i="29"/>
  <c r="AQ138" i="29"/>
  <c r="BH137" i="29"/>
  <c r="AQ137" i="29"/>
  <c r="BH136" i="29"/>
  <c r="AQ136" i="29"/>
  <c r="AZ136" i="29" s="1" a="1"/>
  <c r="AZ136" i="29" s="1"/>
  <c r="BH135" i="29"/>
  <c r="AQ135" i="29"/>
  <c r="AX135" i="29" s="1" a="1"/>
  <c r="AX135" i="29" s="1"/>
  <c r="BH134" i="29"/>
  <c r="AQ134" i="29"/>
  <c r="BH133" i="29"/>
  <c r="AU133" i="29" a="1"/>
  <c r="AU133" i="29" s="1"/>
  <c r="AQ133" i="29"/>
  <c r="BH132" i="29"/>
  <c r="AQ132" i="29"/>
  <c r="BH131" i="29"/>
  <c r="AQ131" i="29"/>
  <c r="BH130" i="29"/>
  <c r="AQ130" i="29"/>
  <c r="BH129" i="29"/>
  <c r="AU129" i="29" a="1"/>
  <c r="AU129" i="29" s="1"/>
  <c r="AQ129" i="29"/>
  <c r="BH128" i="29"/>
  <c r="AQ128" i="29"/>
  <c r="BH127" i="29"/>
  <c r="BE127" i="29"/>
  <c r="AS127" i="29"/>
  <c r="AS126" i="29"/>
  <c r="BJ125" i="29"/>
  <c r="BK125" i="29" s="1"/>
  <c r="BE125" i="29"/>
  <c r="AP125" i="29"/>
  <c r="AW125" i="29" s="1" a="1"/>
  <c r="AW125" i="29" s="1"/>
  <c r="AY123" i="29" a="1"/>
  <c r="AY123" i="29" s="1"/>
  <c r="AT123" i="29"/>
  <c r="AS122" i="29"/>
  <c r="BJ121" i="29"/>
  <c r="BK121" i="29" s="1"/>
  <c r="BE121" i="29"/>
  <c r="AP121" i="29"/>
  <c r="AZ121" i="29" s="1" a="1"/>
  <c r="AZ121" i="29" s="1"/>
  <c r="AY119" i="29" a="1"/>
  <c r="AY119" i="29" s="1"/>
  <c r="AT119" i="29"/>
  <c r="AS118" i="29"/>
  <c r="BJ117" i="29"/>
  <c r="BK117" i="29" s="1"/>
  <c r="BE117" i="29"/>
  <c r="AP117" i="29"/>
  <c r="AV116" i="29"/>
  <c r="AR124" i="29"/>
  <c r="BB124" i="29" a="1"/>
  <c r="BB124" i="29" s="1"/>
  <c r="AQ124" i="29"/>
  <c r="AZ124" i="29" s="1" a="1"/>
  <c r="AZ124" i="29" s="1"/>
  <c r="BH124" i="29"/>
  <c r="AR120" i="29"/>
  <c r="BB120" i="29" a="1"/>
  <c r="BB120" i="29" s="1"/>
  <c r="AQ120" i="29"/>
  <c r="AX120" i="29" s="1" a="1"/>
  <c r="AX120" i="29" s="1"/>
  <c r="BH120" i="29"/>
  <c r="BB142" i="29" a="1"/>
  <c r="BB142" i="29" s="1"/>
  <c r="AR142" i="29"/>
  <c r="BB141" i="29" a="1"/>
  <c r="BB141" i="29" s="1"/>
  <c r="AR141" i="29"/>
  <c r="BB140" i="29" a="1"/>
  <c r="BB140" i="29" s="1"/>
  <c r="AR140" i="29"/>
  <c r="BB139" i="29" a="1"/>
  <c r="BB139" i="29" s="1"/>
  <c r="AR139" i="29"/>
  <c r="BB138" i="29" a="1"/>
  <c r="BB138" i="29" s="1"/>
  <c r="AR138" i="29"/>
  <c r="BB137" i="29" a="1"/>
  <c r="BB137" i="29" s="1"/>
  <c r="AR137" i="29"/>
  <c r="BB136" i="29" a="1"/>
  <c r="BB136" i="29" s="1"/>
  <c r="AR136" i="29"/>
  <c r="BB135" i="29" a="1"/>
  <c r="BB135" i="29" s="1"/>
  <c r="AR135" i="29"/>
  <c r="BB134" i="29" a="1"/>
  <c r="BB134" i="29" s="1"/>
  <c r="AR134" i="29"/>
  <c r="BB133" i="29" a="1"/>
  <c r="BB133" i="29" s="1"/>
  <c r="BB132" i="29" a="1"/>
  <c r="BB132" i="29" s="1"/>
  <c r="BB131" i="29" a="1"/>
  <c r="BB131" i="29" s="1"/>
  <c r="BB130" i="29" a="1"/>
  <c r="BB130" i="29" s="1"/>
  <c r="BB129" i="29" a="1"/>
  <c r="BB129" i="29" s="1"/>
  <c r="BB128" i="29" a="1"/>
  <c r="BB128" i="29" s="1"/>
  <c r="AY126" i="29" a="1"/>
  <c r="AY126" i="29" s="1"/>
  <c r="AY122" i="29" a="1"/>
  <c r="AY122" i="29" s="1"/>
  <c r="AY118" i="29" a="1"/>
  <c r="AY118" i="29" s="1"/>
  <c r="BJ116" i="29"/>
  <c r="BK116" i="29" s="1"/>
  <c r="AR123" i="29"/>
  <c r="BB123" i="29" a="1"/>
  <c r="BB123" i="29" s="1"/>
  <c r="AQ123" i="29"/>
  <c r="BH123" i="29"/>
  <c r="AR119" i="29"/>
  <c r="BB119" i="29" a="1"/>
  <c r="BB119" i="29" s="1"/>
  <c r="AQ119" i="29"/>
  <c r="BH119" i="29"/>
  <c r="AP116" i="29"/>
  <c r="AT116" i="29"/>
  <c r="AY116" i="29" a="1"/>
  <c r="AY116" i="29" s="1"/>
  <c r="AP114" i="29"/>
  <c r="AU114" i="29" s="1" a="1"/>
  <c r="AU114" i="29" s="1"/>
  <c r="AT114" i="29"/>
  <c r="AY114" i="29" a="1"/>
  <c r="AY114" i="29" s="1"/>
  <c r="BE114" i="29"/>
  <c r="BJ114" i="29"/>
  <c r="BK114" i="29" s="1"/>
  <c r="AP112" i="29"/>
  <c r="AU112" i="29" s="1" a="1"/>
  <c r="AU112" i="29" s="1"/>
  <c r="AT112" i="29"/>
  <c r="AY112" i="29" a="1"/>
  <c r="AY112" i="29" s="1"/>
  <c r="BE112" i="29"/>
  <c r="BJ112" i="29"/>
  <c r="BK112" i="29" s="1"/>
  <c r="AP110" i="29"/>
  <c r="AT110" i="29"/>
  <c r="AY110" i="29" a="1"/>
  <c r="AY110" i="29" s="1"/>
  <c r="BE110" i="29"/>
  <c r="BJ110" i="29"/>
  <c r="BK110" i="29" s="1"/>
  <c r="AP108" i="29"/>
  <c r="AU108" i="29" s="1" a="1"/>
  <c r="AU108" i="29" s="1"/>
  <c r="AT108" i="29"/>
  <c r="AY108" i="29" a="1"/>
  <c r="AY108" i="29" s="1"/>
  <c r="BE108" i="29"/>
  <c r="BJ108" i="29"/>
  <c r="BK108" i="29" s="1"/>
  <c r="AV142" i="29"/>
  <c r="AV141" i="29"/>
  <c r="AV140" i="29"/>
  <c r="AV139" i="29"/>
  <c r="AV138" i="29"/>
  <c r="AV137" i="29"/>
  <c r="AV136" i="29"/>
  <c r="AV135" i="29"/>
  <c r="AV134" i="29"/>
  <c r="AQ127" i="29"/>
  <c r="AU126" i="29" a="1"/>
  <c r="AU126" i="29" s="1"/>
  <c r="AU122" i="29" a="1"/>
  <c r="AU122" i="29" s="1"/>
  <c r="AU118" i="29" a="1"/>
  <c r="AU118" i="29" s="1"/>
  <c r="AR126" i="29"/>
  <c r="BB126" i="29" a="1"/>
  <c r="BB126" i="29" s="1"/>
  <c r="AQ126" i="29"/>
  <c r="BH126" i="29"/>
  <c r="AR122" i="29"/>
  <c r="BB122" i="29" a="1"/>
  <c r="BB122" i="29" s="1"/>
  <c r="AQ122" i="29"/>
  <c r="BH122" i="29"/>
  <c r="AR118" i="29"/>
  <c r="BB118" i="29" a="1"/>
  <c r="BB118" i="29" s="1"/>
  <c r="AQ118" i="29"/>
  <c r="BH118" i="29"/>
  <c r="AR105" i="29"/>
  <c r="BB105" i="29" a="1"/>
  <c r="BB105" i="29" s="1"/>
  <c r="BE105" i="29"/>
  <c r="BH105" i="29"/>
  <c r="AP105" i="29"/>
  <c r="BJ105" i="29"/>
  <c r="BK105" i="29" s="1"/>
  <c r="AT105" i="29"/>
  <c r="BE133" i="29"/>
  <c r="AY133" i="29" a="1"/>
  <c r="AY133" i="29" s="1"/>
  <c r="AT133" i="29"/>
  <c r="BJ132" i="29"/>
  <c r="BK132" i="29" s="1"/>
  <c r="BE132" i="29"/>
  <c r="AY132" i="29" a="1"/>
  <c r="AY132" i="29" s="1"/>
  <c r="AT132" i="29"/>
  <c r="BJ131" i="29"/>
  <c r="BK131" i="29" s="1"/>
  <c r="BE131" i="29"/>
  <c r="AY131" i="29" a="1"/>
  <c r="AY131" i="29" s="1"/>
  <c r="AT131" i="29"/>
  <c r="BJ130" i="29"/>
  <c r="BK130" i="29" s="1"/>
  <c r="BE130" i="29"/>
  <c r="AY130" i="29" a="1"/>
  <c r="AY130" i="29" s="1"/>
  <c r="AT130" i="29"/>
  <c r="BJ129" i="29"/>
  <c r="BK129" i="29" s="1"/>
  <c r="BE129" i="29"/>
  <c r="AY129" i="29" a="1"/>
  <c r="AY129" i="29" s="1"/>
  <c r="AT129" i="29"/>
  <c r="BJ128" i="29"/>
  <c r="BK128" i="29" s="1"/>
  <c r="BE128" i="29"/>
  <c r="AY128" i="29" a="1"/>
  <c r="AY128" i="29" s="1"/>
  <c r="AT128" i="29"/>
  <c r="BJ127" i="29"/>
  <c r="BK127" i="29" s="1"/>
  <c r="BB127" i="29" a="1"/>
  <c r="BB127" i="29" s="1"/>
  <c r="AY127" i="29" a="1"/>
  <c r="AY127" i="29" s="1"/>
  <c r="AV127" i="29"/>
  <c r="AR127" i="29"/>
  <c r="BJ126" i="29"/>
  <c r="BK126" i="29" s="1"/>
  <c r="BE126" i="29"/>
  <c r="AW126" i="29" a="1"/>
  <c r="AW126" i="29" s="1"/>
  <c r="AS123" i="29"/>
  <c r="BJ122" i="29"/>
  <c r="BK122" i="29" s="1"/>
  <c r="BE122" i="29"/>
  <c r="AW122" i="29" a="1"/>
  <c r="AW122" i="29" s="1"/>
  <c r="AS119" i="29"/>
  <c r="BJ118" i="29"/>
  <c r="BK118" i="29" s="1"/>
  <c r="BE118" i="29"/>
  <c r="AW118" i="29" a="1"/>
  <c r="AW118" i="29" s="1"/>
  <c r="AS116" i="29"/>
  <c r="AR116" i="29"/>
  <c r="AS114" i="29"/>
  <c r="AR114" i="29"/>
  <c r="AS112" i="29"/>
  <c r="AR112" i="29"/>
  <c r="AS110" i="29"/>
  <c r="AR110" i="29"/>
  <c r="AS108" i="29"/>
  <c r="AR108" i="29"/>
  <c r="BH116" i="29"/>
  <c r="AQ116" i="29"/>
  <c r="BH115" i="29"/>
  <c r="AQ115" i="29"/>
  <c r="BH114" i="29"/>
  <c r="AQ114" i="29"/>
  <c r="BH113" i="29"/>
  <c r="AQ113" i="29"/>
  <c r="BH112" i="29"/>
  <c r="AQ112" i="29"/>
  <c r="BH111" i="29"/>
  <c r="AQ111" i="29"/>
  <c r="BH110" i="29"/>
  <c r="AQ110" i="29"/>
  <c r="BH109" i="29"/>
  <c r="AQ109" i="29"/>
  <c r="BH108" i="29"/>
  <c r="AQ108" i="29"/>
  <c r="BH107" i="29"/>
  <c r="AQ107" i="29"/>
  <c r="AT104" i="29"/>
  <c r="AT103" i="29"/>
  <c r="AT102" i="29"/>
  <c r="AT101" i="29"/>
  <c r="AT100" i="29"/>
  <c r="AT99" i="29"/>
  <c r="AT98" i="29"/>
  <c r="AT97" i="29"/>
  <c r="AT96" i="29"/>
  <c r="AT95" i="29"/>
  <c r="AT94" i="29"/>
  <c r="AT93" i="29"/>
  <c r="AT92" i="29"/>
  <c r="AT91" i="29"/>
  <c r="AT90" i="29"/>
  <c r="AY89" i="29" a="1"/>
  <c r="AY89" i="29" s="1"/>
  <c r="AT89" i="29"/>
  <c r="AY88" i="29" a="1"/>
  <c r="AY88" i="29" s="1"/>
  <c r="AT88" i="29"/>
  <c r="AY87" i="29" a="1"/>
  <c r="AY87" i="29" s="1"/>
  <c r="AT87" i="29"/>
  <c r="AY86" i="29" a="1"/>
  <c r="AY86" i="29" s="1"/>
  <c r="AT86" i="29"/>
  <c r="AY85" i="29" a="1"/>
  <c r="AY85" i="29" s="1"/>
  <c r="AT85" i="29"/>
  <c r="AY84" i="29" a="1"/>
  <c r="AY84" i="29" s="1"/>
  <c r="AT84" i="29"/>
  <c r="AY83" i="29" a="1"/>
  <c r="AY83" i="29" s="1"/>
  <c r="AT83" i="29"/>
  <c r="AY82" i="29" a="1"/>
  <c r="AY82" i="29" s="1"/>
  <c r="AT82" i="29"/>
  <c r="AT81" i="29"/>
  <c r="AS106" i="29"/>
  <c r="AV106" i="29"/>
  <c r="AS105" i="29"/>
  <c r="AV105" i="29"/>
  <c r="AS104" i="29"/>
  <c r="AV104" i="29"/>
  <c r="AS103" i="29"/>
  <c r="AV103" i="29"/>
  <c r="AS102" i="29"/>
  <c r="AV102" i="29"/>
  <c r="AS101" i="29"/>
  <c r="AV101" i="29"/>
  <c r="AS100" i="29"/>
  <c r="AV100" i="29"/>
  <c r="AS99" i="29"/>
  <c r="AV99" i="29"/>
  <c r="AS98" i="29"/>
  <c r="AV98" i="29"/>
  <c r="AS97" i="29"/>
  <c r="AV97" i="29"/>
  <c r="AS96" i="29"/>
  <c r="AV96" i="29"/>
  <c r="AS95" i="29"/>
  <c r="AV95" i="29"/>
  <c r="AS94" i="29"/>
  <c r="AV94" i="29"/>
  <c r="AS93" i="29"/>
  <c r="AV93" i="29"/>
  <c r="AS92" i="29"/>
  <c r="AV92" i="29"/>
  <c r="AS91" i="29"/>
  <c r="AV91" i="29"/>
  <c r="AS90" i="29"/>
  <c r="AV90" i="29"/>
  <c r="AP80" i="29"/>
  <c r="AT80" i="29"/>
  <c r="AY80" i="29" a="1"/>
  <c r="AY80" i="29" s="1"/>
  <c r="BB116" i="29" a="1"/>
  <c r="BB116" i="29" s="1"/>
  <c r="BB115" i="29" a="1"/>
  <c r="BB115" i="29" s="1"/>
  <c r="BB114" i="29" a="1"/>
  <c r="BB114" i="29" s="1"/>
  <c r="BB113" i="29" a="1"/>
  <c r="BB113" i="29" s="1"/>
  <c r="BB112" i="29" a="1"/>
  <c r="BB112" i="29" s="1"/>
  <c r="BB111" i="29" a="1"/>
  <c r="BB111" i="29" s="1"/>
  <c r="BB110" i="29" a="1"/>
  <c r="BB110" i="29" s="1"/>
  <c r="BB109" i="29" a="1"/>
  <c r="BB109" i="29" s="1"/>
  <c r="BB108" i="29" a="1"/>
  <c r="BB108" i="29" s="1"/>
  <c r="BB107" i="29" a="1"/>
  <c r="BB107" i="29" s="1"/>
  <c r="BJ104" i="29"/>
  <c r="BK104" i="29" s="1"/>
  <c r="AP104" i="29"/>
  <c r="BJ103" i="29"/>
  <c r="BK103" i="29" s="1"/>
  <c r="AP103" i="29"/>
  <c r="AX103" i="29" s="1" a="1"/>
  <c r="AX103" i="29" s="1"/>
  <c r="BJ102" i="29"/>
  <c r="BK102" i="29" s="1"/>
  <c r="AP102" i="29"/>
  <c r="BJ101" i="29"/>
  <c r="BK101" i="29" s="1"/>
  <c r="AP101" i="29"/>
  <c r="AX101" i="29" s="1" a="1"/>
  <c r="AX101" i="29" s="1"/>
  <c r="BJ100" i="29"/>
  <c r="BK100" i="29" s="1"/>
  <c r="AP100" i="29"/>
  <c r="AZ100" i="29" s="1" a="1"/>
  <c r="AZ100" i="29" s="1"/>
  <c r="BJ99" i="29"/>
  <c r="BK99" i="29" s="1"/>
  <c r="AP99" i="29"/>
  <c r="BJ98" i="29"/>
  <c r="BK98" i="29" s="1"/>
  <c r="AP98" i="29"/>
  <c r="BJ97" i="29"/>
  <c r="BK97" i="29" s="1"/>
  <c r="AP97" i="29"/>
  <c r="BJ96" i="29"/>
  <c r="BK96" i="29" s="1"/>
  <c r="AP96" i="29"/>
  <c r="AZ96" i="29" s="1" a="1"/>
  <c r="AZ96" i="29" s="1"/>
  <c r="BJ95" i="29"/>
  <c r="BK95" i="29" s="1"/>
  <c r="AP95" i="29"/>
  <c r="BJ94" i="29"/>
  <c r="BK94" i="29" s="1"/>
  <c r="AP94" i="29"/>
  <c r="AZ94" i="29" s="1" a="1"/>
  <c r="AZ94" i="29" s="1"/>
  <c r="BJ93" i="29"/>
  <c r="BK93" i="29" s="1"/>
  <c r="AP93" i="29"/>
  <c r="BJ92" i="29"/>
  <c r="BK92" i="29" s="1"/>
  <c r="AP92" i="29"/>
  <c r="BJ91" i="29"/>
  <c r="BK91" i="29" s="1"/>
  <c r="AP91" i="29"/>
  <c r="AX91" i="29" s="1" a="1"/>
  <c r="AX91" i="29" s="1"/>
  <c r="BJ90" i="29"/>
  <c r="BK90" i="29" s="1"/>
  <c r="AP90" i="29"/>
  <c r="AZ90" i="29" s="1" a="1"/>
  <c r="AZ90" i="29" s="1"/>
  <c r="AS79" i="29"/>
  <c r="BH78" i="29"/>
  <c r="AS89" i="29"/>
  <c r="AV89" i="29"/>
  <c r="AR89" i="29"/>
  <c r="BB89" i="29" a="1"/>
  <c r="BB89" i="29" s="1"/>
  <c r="AS88" i="29"/>
  <c r="AV88" i="29"/>
  <c r="AR88" i="29"/>
  <c r="BB88" i="29" a="1"/>
  <c r="BB88" i="29" s="1"/>
  <c r="AS87" i="29"/>
  <c r="AV87" i="29"/>
  <c r="AR87" i="29"/>
  <c r="BB87" i="29" a="1"/>
  <c r="BB87" i="29" s="1"/>
  <c r="AS86" i="29"/>
  <c r="AV86" i="29"/>
  <c r="AR86" i="29"/>
  <c r="BB86" i="29" a="1"/>
  <c r="BB86" i="29" s="1"/>
  <c r="AS85" i="29"/>
  <c r="AV85" i="29"/>
  <c r="AR85" i="29"/>
  <c r="BB85" i="29" a="1"/>
  <c r="BB85" i="29" s="1"/>
  <c r="AS84" i="29"/>
  <c r="AV84" i="29"/>
  <c r="AR84" i="29"/>
  <c r="BB84" i="29" a="1"/>
  <c r="BB84" i="29" s="1"/>
  <c r="AS83" i="29"/>
  <c r="AV83" i="29"/>
  <c r="AR83" i="29"/>
  <c r="BB83" i="29" a="1"/>
  <c r="BB83" i="29" s="1"/>
  <c r="AS82" i="29"/>
  <c r="AV82" i="29"/>
  <c r="AR82" i="29"/>
  <c r="BB82" i="29" a="1"/>
  <c r="BB82" i="29" s="1"/>
  <c r="AS81" i="29"/>
  <c r="AV81" i="29"/>
  <c r="AR81" i="29"/>
  <c r="BB81" i="29" a="1"/>
  <c r="BB81" i="29" s="1"/>
  <c r="AP79" i="29"/>
  <c r="AT79" i="29"/>
  <c r="AY79" i="29" a="1"/>
  <c r="AY79" i="29" s="1"/>
  <c r="BE79" i="29"/>
  <c r="BJ79" i="29"/>
  <c r="BK79" i="29" s="1"/>
  <c r="AS78" i="29"/>
  <c r="AP78" i="29"/>
  <c r="AT78" i="29"/>
  <c r="AY78" i="29" a="1"/>
  <c r="AY78" i="29" s="1"/>
  <c r="BE78" i="29"/>
  <c r="BJ78" i="29"/>
  <c r="BK78" i="29" s="1"/>
  <c r="BH104" i="29"/>
  <c r="BE104" i="29"/>
  <c r="BB104" i="29" a="1"/>
  <c r="BB104" i="29" s="1"/>
  <c r="BH103" i="29"/>
  <c r="BE103" i="29"/>
  <c r="BB103" i="29" a="1"/>
  <c r="BB103" i="29" s="1"/>
  <c r="BH102" i="29"/>
  <c r="BE102" i="29"/>
  <c r="BB102" i="29" a="1"/>
  <c r="BB102" i="29" s="1"/>
  <c r="BH101" i="29"/>
  <c r="BE101" i="29"/>
  <c r="BB101" i="29" a="1"/>
  <c r="BB101" i="29" s="1"/>
  <c r="BH100" i="29"/>
  <c r="BE100" i="29"/>
  <c r="BB100" i="29" a="1"/>
  <c r="BB100" i="29" s="1"/>
  <c r="BH99" i="29"/>
  <c r="BE99" i="29"/>
  <c r="BB99" i="29" a="1"/>
  <c r="BB99" i="29" s="1"/>
  <c r="BH98" i="29"/>
  <c r="BE98" i="29"/>
  <c r="BB98" i="29" a="1"/>
  <c r="BB98" i="29" s="1"/>
  <c r="BH97" i="29"/>
  <c r="BE97" i="29"/>
  <c r="BB97" i="29" a="1"/>
  <c r="BB97" i="29" s="1"/>
  <c r="BH96" i="29"/>
  <c r="BE96" i="29"/>
  <c r="BB96" i="29" a="1"/>
  <c r="BB96" i="29" s="1"/>
  <c r="BH95" i="29"/>
  <c r="BE95" i="29"/>
  <c r="BB95" i="29" a="1"/>
  <c r="BB95" i="29" s="1"/>
  <c r="BH94" i="29"/>
  <c r="BE94" i="29"/>
  <c r="BB94" i="29" a="1"/>
  <c r="BB94" i="29" s="1"/>
  <c r="BH93" i="29"/>
  <c r="BE93" i="29"/>
  <c r="BB93" i="29" a="1"/>
  <c r="BB93" i="29" s="1"/>
  <c r="BH92" i="29"/>
  <c r="BE92" i="29"/>
  <c r="BB92" i="29" a="1"/>
  <c r="BB92" i="29" s="1"/>
  <c r="BH91" i="29"/>
  <c r="BE91" i="29"/>
  <c r="BB91" i="29" a="1"/>
  <c r="BB91" i="29" s="1"/>
  <c r="BH90" i="29"/>
  <c r="BE90" i="29"/>
  <c r="BB90" i="29" a="1"/>
  <c r="BB90" i="29" s="1"/>
  <c r="BH89" i="29"/>
  <c r="BE89" i="29"/>
  <c r="AQ89" i="29"/>
  <c r="AQ88" i="29"/>
  <c r="AQ87" i="29"/>
  <c r="AQ86" i="29"/>
  <c r="AQ85" i="29"/>
  <c r="AQ84" i="29"/>
  <c r="AQ83" i="29"/>
  <c r="AQ82" i="29"/>
  <c r="AQ81" i="29"/>
  <c r="AQ64" i="29"/>
  <c r="BH64" i="29"/>
  <c r="AQ60" i="29"/>
  <c r="BH60" i="29"/>
  <c r="AQ56" i="29"/>
  <c r="BH56" i="29"/>
  <c r="AR42" i="29"/>
  <c r="BB42" i="29" a="1"/>
  <c r="BB42" i="29" s="1"/>
  <c r="AR40" i="29"/>
  <c r="BB40" i="29" a="1"/>
  <c r="BB40" i="29" s="1"/>
  <c r="AR38" i="29"/>
  <c r="BB38" i="29" a="1"/>
  <c r="BB38" i="29" s="1"/>
  <c r="AR36" i="29"/>
  <c r="BB36" i="29" a="1"/>
  <c r="BB36" i="29" s="1"/>
  <c r="BB80" i="29" a="1"/>
  <c r="BB80" i="29" s="1"/>
  <c r="AR80" i="29"/>
  <c r="BB79" i="29" a="1"/>
  <c r="BB79" i="29" s="1"/>
  <c r="AR79" i="29"/>
  <c r="BB78" i="29" a="1"/>
  <c r="BB78" i="29" s="1"/>
  <c r="AR78" i="29"/>
  <c r="BB66" i="29" a="1"/>
  <c r="BB66" i="29" s="1"/>
  <c r="AR66" i="29"/>
  <c r="BB65" i="29" a="1"/>
  <c r="BB65" i="29" s="1"/>
  <c r="AY65" i="29" a="1"/>
  <c r="AY65" i="29" s="1"/>
  <c r="AV65" i="29"/>
  <c r="AR65" i="29"/>
  <c r="BJ64" i="29"/>
  <c r="BK64" i="29" s="1"/>
  <c r="AT63" i="29"/>
  <c r="BE62" i="29"/>
  <c r="AS62" i="29"/>
  <c r="BB61" i="29" a="1"/>
  <c r="BB61" i="29" s="1"/>
  <c r="AY61" i="29" a="1"/>
  <c r="AY61" i="29" s="1"/>
  <c r="AV61" i="29"/>
  <c r="AR61" i="29"/>
  <c r="BJ60" i="29"/>
  <c r="BK60" i="29" s="1"/>
  <c r="AT59" i="29"/>
  <c r="BE58" i="29"/>
  <c r="AS58" i="29"/>
  <c r="BB57" i="29" a="1"/>
  <c r="BB57" i="29" s="1"/>
  <c r="AY57" i="29" a="1"/>
  <c r="AY57" i="29" s="1"/>
  <c r="AV57" i="29"/>
  <c r="AR57" i="29"/>
  <c r="BJ56" i="29"/>
  <c r="BK56" i="29" s="1"/>
  <c r="AT55" i="29"/>
  <c r="BE54" i="29"/>
  <c r="AS54" i="29"/>
  <c r="AV53" i="29"/>
  <c r="AV51" i="29"/>
  <c r="AV49" i="29"/>
  <c r="AV47" i="29"/>
  <c r="AV45" i="29"/>
  <c r="AV43" i="29"/>
  <c r="AQ63" i="29"/>
  <c r="BH63" i="29"/>
  <c r="AQ59" i="29"/>
  <c r="BH59" i="29"/>
  <c r="AQ55" i="29"/>
  <c r="BH55" i="29"/>
  <c r="AP52" i="29"/>
  <c r="AT52" i="29"/>
  <c r="AY52" i="29" a="1"/>
  <c r="AY52" i="29" s="1"/>
  <c r="BE52" i="29"/>
  <c r="BJ52" i="29"/>
  <c r="BK52" i="29" s="1"/>
  <c r="AP50" i="29"/>
  <c r="AT50" i="29"/>
  <c r="AY50" i="29" a="1"/>
  <c r="AY50" i="29" s="1"/>
  <c r="BE50" i="29"/>
  <c r="BJ50" i="29"/>
  <c r="BK50" i="29" s="1"/>
  <c r="AP48" i="29"/>
  <c r="AT48" i="29"/>
  <c r="AY48" i="29" a="1"/>
  <c r="AY48" i="29" s="1"/>
  <c r="BE48" i="29"/>
  <c r="BJ48" i="29"/>
  <c r="BK48" i="29" s="1"/>
  <c r="AP46" i="29"/>
  <c r="AT46" i="29"/>
  <c r="AY46" i="29" a="1"/>
  <c r="AY46" i="29" s="1"/>
  <c r="BE46" i="29"/>
  <c r="BJ46" i="29"/>
  <c r="BK46" i="29" s="1"/>
  <c r="AP44" i="29"/>
  <c r="AT44" i="29"/>
  <c r="AY44" i="29" a="1"/>
  <c r="AY44" i="29" s="1"/>
  <c r="BE44" i="29"/>
  <c r="BJ44" i="29"/>
  <c r="BK44" i="29" s="1"/>
  <c r="AV80" i="29"/>
  <c r="AV79" i="29"/>
  <c r="AV78" i="29"/>
  <c r="AV66" i="29"/>
  <c r="BE65" i="29"/>
  <c r="AS65" i="29"/>
  <c r="BB64" i="29" a="1"/>
  <c r="BB64" i="29" s="1"/>
  <c r="AY64" i="29" a="1"/>
  <c r="AY64" i="29" s="1"/>
  <c r="AV64" i="29"/>
  <c r="AR64" i="29"/>
  <c r="BJ63" i="29"/>
  <c r="BK63" i="29" s="1"/>
  <c r="AP63" i="29"/>
  <c r="BE61" i="29"/>
  <c r="AS61" i="29"/>
  <c r="BB60" i="29" a="1"/>
  <c r="BB60" i="29" s="1"/>
  <c r="AY60" i="29" a="1"/>
  <c r="AY60" i="29" s="1"/>
  <c r="AV60" i="29"/>
  <c r="AR60" i="29"/>
  <c r="BJ59" i="29"/>
  <c r="BK59" i="29" s="1"/>
  <c r="AP59" i="29"/>
  <c r="BE57" i="29"/>
  <c r="AS57" i="29"/>
  <c r="BB56" i="29" a="1"/>
  <c r="BB56" i="29" s="1"/>
  <c r="AY56" i="29" a="1"/>
  <c r="AY56" i="29" s="1"/>
  <c r="AV56" i="29"/>
  <c r="AR56" i="29"/>
  <c r="BJ55" i="29"/>
  <c r="BK55" i="29" s="1"/>
  <c r="AP55" i="29"/>
  <c r="AP54" i="29"/>
  <c r="BB53" i="29" a="1"/>
  <c r="BB53" i="29" s="1"/>
  <c r="AR53" i="29"/>
  <c r="AQ53" i="29"/>
  <c r="BB51" i="29" a="1"/>
  <c r="BB51" i="29" s="1"/>
  <c r="AR51" i="29"/>
  <c r="AQ51" i="29"/>
  <c r="BB49" i="29" a="1"/>
  <c r="BB49" i="29" s="1"/>
  <c r="AR49" i="29"/>
  <c r="AQ49" i="29"/>
  <c r="BB47" i="29" a="1"/>
  <c r="BB47" i="29" s="1"/>
  <c r="AR47" i="29"/>
  <c r="AQ47" i="29"/>
  <c r="BB45" i="29" a="1"/>
  <c r="BB45" i="29" s="1"/>
  <c r="AR45" i="29"/>
  <c r="AQ45" i="29"/>
  <c r="BB43" i="29" a="1"/>
  <c r="BB43" i="29" s="1"/>
  <c r="AQ43" i="29"/>
  <c r="AS42" i="29"/>
  <c r="AQ42" i="29"/>
  <c r="AP41" i="29"/>
  <c r="AS40" i="29"/>
  <c r="AQ40" i="29"/>
  <c r="AP39" i="29"/>
  <c r="AS38" i="29"/>
  <c r="AQ38" i="29"/>
  <c r="AP37" i="29"/>
  <c r="AS36" i="29"/>
  <c r="AQ36" i="29"/>
  <c r="AQ62" i="29"/>
  <c r="BH62" i="29"/>
  <c r="AQ58" i="29"/>
  <c r="BH58" i="29"/>
  <c r="AR41" i="29"/>
  <c r="BB41" i="29" a="1"/>
  <c r="BB41" i="29" s="1"/>
  <c r="AR39" i="29"/>
  <c r="BB39" i="29" a="1"/>
  <c r="BB39" i="29" s="1"/>
  <c r="AR37" i="29"/>
  <c r="BB37" i="29" a="1"/>
  <c r="BB37" i="29" s="1"/>
  <c r="BJ66" i="29"/>
  <c r="BK66" i="29" s="1"/>
  <c r="BE66" i="29"/>
  <c r="AY66" i="29" a="1"/>
  <c r="AY66" i="29" s="1"/>
  <c r="AT66" i="29"/>
  <c r="BE64" i="29"/>
  <c r="BB63" i="29" a="1"/>
  <c r="BB63" i="29" s="1"/>
  <c r="AY63" i="29" a="1"/>
  <c r="AY63" i="29" s="1"/>
  <c r="AV63" i="29"/>
  <c r="BE60" i="29"/>
  <c r="BB59" i="29" a="1"/>
  <c r="BB59" i="29" s="1"/>
  <c r="AY59" i="29" a="1"/>
  <c r="AY59" i="29" s="1"/>
  <c r="AV59" i="29"/>
  <c r="BE56" i="29"/>
  <c r="BB55" i="29" a="1"/>
  <c r="BB55" i="29" s="1"/>
  <c r="AY55" i="29" a="1"/>
  <c r="AY55" i="29" s="1"/>
  <c r="AV55" i="29"/>
  <c r="AQ65" i="29"/>
  <c r="BH65" i="29"/>
  <c r="AQ61" i="29"/>
  <c r="BH61" i="29"/>
  <c r="AQ57" i="29"/>
  <c r="BH57" i="29"/>
  <c r="AP53" i="29"/>
  <c r="AT53" i="29"/>
  <c r="AY53" i="29" a="1"/>
  <c r="AY53" i="29" s="1"/>
  <c r="BE53" i="29"/>
  <c r="BJ53" i="29"/>
  <c r="BK53" i="29" s="1"/>
  <c r="AP51" i="29"/>
  <c r="AT51" i="29"/>
  <c r="AY51" i="29" a="1"/>
  <c r="AY51" i="29" s="1"/>
  <c r="BE51" i="29"/>
  <c r="BJ51" i="29"/>
  <c r="BK51" i="29" s="1"/>
  <c r="AP49" i="29"/>
  <c r="AT49" i="29"/>
  <c r="AY49" i="29" a="1"/>
  <c r="AY49" i="29" s="1"/>
  <c r="BE49" i="29"/>
  <c r="BJ49" i="29"/>
  <c r="BK49" i="29" s="1"/>
  <c r="AP47" i="29"/>
  <c r="AT47" i="29"/>
  <c r="AY47" i="29" a="1"/>
  <c r="AY47" i="29" s="1"/>
  <c r="BE47" i="29"/>
  <c r="BJ47" i="29"/>
  <c r="BK47" i="29" s="1"/>
  <c r="AP45" i="29"/>
  <c r="AT45" i="29"/>
  <c r="AY45" i="29" a="1"/>
  <c r="AY45" i="29" s="1"/>
  <c r="BE45" i="29"/>
  <c r="BJ45" i="29"/>
  <c r="BK45" i="29" s="1"/>
  <c r="AP43" i="29"/>
  <c r="AT43" i="29"/>
  <c r="AY43" i="29" a="1"/>
  <c r="AY43" i="29" s="1"/>
  <c r="BE43" i="29"/>
  <c r="BJ43" i="29"/>
  <c r="BK43" i="29" s="1"/>
  <c r="AS41" i="29"/>
  <c r="AQ41" i="29"/>
  <c r="AS39" i="29"/>
  <c r="AQ39" i="29"/>
  <c r="AS37" i="29"/>
  <c r="AQ37" i="29"/>
  <c r="AS35" i="29"/>
  <c r="AV35" i="29"/>
  <c r="AS34" i="29"/>
  <c r="AV34" i="29"/>
  <c r="AS33" i="29"/>
  <c r="AV33" i="29"/>
  <c r="AS32" i="29"/>
  <c r="AV32" i="29"/>
  <c r="AS31" i="29"/>
  <c r="AV31" i="29"/>
  <c r="AS30" i="29"/>
  <c r="AV30" i="29"/>
  <c r="AS29" i="29"/>
  <c r="AV29" i="29"/>
  <c r="AS28" i="29"/>
  <c r="AV28" i="29"/>
  <c r="AQ26" i="29"/>
  <c r="BH26" i="29"/>
  <c r="AS26" i="29"/>
  <c r="AV26" i="29"/>
  <c r="AQ23" i="29"/>
  <c r="BH23" i="29"/>
  <c r="AS23" i="29"/>
  <c r="AV23" i="29"/>
  <c r="AR23" i="29"/>
  <c r="BB23" i="29" a="1"/>
  <c r="BB23" i="29" s="1"/>
  <c r="AQ19" i="29"/>
  <c r="BH19" i="29"/>
  <c r="AS19" i="29"/>
  <c r="AV19" i="29"/>
  <c r="AR19" i="29"/>
  <c r="BB19" i="29" a="1"/>
  <c r="BB19" i="29" s="1"/>
  <c r="AQ15" i="29"/>
  <c r="AZ15" i="29" s="1" a="1"/>
  <c r="AZ15" i="29" s="1"/>
  <c r="BH15" i="29"/>
  <c r="AS15" i="29"/>
  <c r="AV15" i="29"/>
  <c r="AR15" i="29"/>
  <c r="BB15" i="29" a="1"/>
  <c r="BB15" i="29" s="1"/>
  <c r="BJ42" i="29"/>
  <c r="BK42" i="29" s="1"/>
  <c r="BE42" i="29"/>
  <c r="AY42" i="29" a="1"/>
  <c r="AY42" i="29" s="1"/>
  <c r="AT42" i="29"/>
  <c r="BJ41" i="29"/>
  <c r="BK41" i="29" s="1"/>
  <c r="BE41" i="29"/>
  <c r="AY41" i="29" a="1"/>
  <c r="AY41" i="29" s="1"/>
  <c r="AT41" i="29"/>
  <c r="BJ40" i="29"/>
  <c r="BK40" i="29" s="1"/>
  <c r="BE40" i="29"/>
  <c r="AY40" i="29" a="1"/>
  <c r="AY40" i="29" s="1"/>
  <c r="AT40" i="29"/>
  <c r="BJ39" i="29"/>
  <c r="BK39" i="29" s="1"/>
  <c r="BE39" i="29"/>
  <c r="AY39" i="29" a="1"/>
  <c r="AY39" i="29" s="1"/>
  <c r="AT39" i="29"/>
  <c r="BJ38" i="29"/>
  <c r="BK38" i="29" s="1"/>
  <c r="BE38" i="29"/>
  <c r="AY38" i="29" a="1"/>
  <c r="AY38" i="29" s="1"/>
  <c r="AT38" i="29"/>
  <c r="BJ37" i="29"/>
  <c r="BK37" i="29" s="1"/>
  <c r="BE37" i="29"/>
  <c r="AY37" i="29" a="1"/>
  <c r="AY37" i="29" s="1"/>
  <c r="AT37" i="29"/>
  <c r="BJ36" i="29"/>
  <c r="BK36" i="29" s="1"/>
  <c r="BE36" i="29"/>
  <c r="AY36" i="29" a="1"/>
  <c r="AY36" i="29" s="1"/>
  <c r="AT36" i="29"/>
  <c r="BJ35" i="29"/>
  <c r="BK35" i="29" s="1"/>
  <c r="BJ34" i="29"/>
  <c r="BK34" i="29" s="1"/>
  <c r="BJ33" i="29"/>
  <c r="BK33" i="29" s="1"/>
  <c r="BJ32" i="29"/>
  <c r="BK32" i="29" s="1"/>
  <c r="BJ31" i="29"/>
  <c r="BK31" i="29" s="1"/>
  <c r="BJ30" i="29"/>
  <c r="BK30" i="29" s="1"/>
  <c r="BJ29" i="29"/>
  <c r="BK29" i="29" s="1"/>
  <c r="BJ28" i="29"/>
  <c r="BK28" i="29" s="1"/>
  <c r="AP28" i="29"/>
  <c r="BJ27" i="29"/>
  <c r="BK27" i="29" s="1"/>
  <c r="BB27" i="29" a="1"/>
  <c r="BB27" i="29" s="1"/>
  <c r="AR27" i="29"/>
  <c r="BJ26" i="29"/>
  <c r="BK26" i="29" s="1"/>
  <c r="BE26" i="29"/>
  <c r="AP26" i="29"/>
  <c r="AT24" i="29"/>
  <c r="BE21" i="29"/>
  <c r="AT20" i="29"/>
  <c r="BE17" i="29"/>
  <c r="AT16" i="29"/>
  <c r="BE13" i="29"/>
  <c r="AQ22" i="29"/>
  <c r="BH22" i="29"/>
  <c r="AS22" i="29"/>
  <c r="AV22" i="29"/>
  <c r="AR22" i="29"/>
  <c r="BB22" i="29" a="1"/>
  <c r="BB22" i="29" s="1"/>
  <c r="AQ18" i="29"/>
  <c r="BH18" i="29"/>
  <c r="AS18" i="29"/>
  <c r="AV18" i="29"/>
  <c r="AR18" i="29"/>
  <c r="BB18" i="29" a="1"/>
  <c r="BB18" i="29" s="1"/>
  <c r="AQ14" i="29"/>
  <c r="BH14" i="29"/>
  <c r="AS14" i="29"/>
  <c r="AV14" i="29"/>
  <c r="AR14" i="29"/>
  <c r="BB14" i="29" a="1"/>
  <c r="BB14" i="29" s="1"/>
  <c r="BH54" i="29"/>
  <c r="BH53" i="29"/>
  <c r="BH52" i="29"/>
  <c r="BH51" i="29"/>
  <c r="BH50" i="29"/>
  <c r="BH49" i="29"/>
  <c r="BH48" i="29"/>
  <c r="BH47" i="29"/>
  <c r="BH46" i="29"/>
  <c r="BH45" i="29"/>
  <c r="BH44" i="29"/>
  <c r="BH43" i="29"/>
  <c r="BH42" i="29"/>
  <c r="BH41" i="29"/>
  <c r="BH40" i="29"/>
  <c r="BH39" i="29"/>
  <c r="BH38" i="29"/>
  <c r="BH37" i="29"/>
  <c r="BH36" i="29"/>
  <c r="AY35" i="29" a="1"/>
  <c r="AY35" i="29" s="1"/>
  <c r="AQ35" i="29"/>
  <c r="AY34" i="29" a="1"/>
  <c r="AY34" i="29" s="1"/>
  <c r="AQ34" i="29"/>
  <c r="AY33" i="29" a="1"/>
  <c r="AY33" i="29" s="1"/>
  <c r="AQ33" i="29"/>
  <c r="AY32" i="29" a="1"/>
  <c r="AY32" i="29" s="1"/>
  <c r="AQ32" i="29"/>
  <c r="AY31" i="29" a="1"/>
  <c r="AY31" i="29" s="1"/>
  <c r="AQ31" i="29"/>
  <c r="AY30" i="29" a="1"/>
  <c r="AY30" i="29" s="1"/>
  <c r="AQ30" i="29"/>
  <c r="AY29" i="29" a="1"/>
  <c r="AY29" i="29" s="1"/>
  <c r="AQ29" i="29"/>
  <c r="AY28" i="29" a="1"/>
  <c r="AY28" i="29" s="1"/>
  <c r="AY27" i="29" a="1"/>
  <c r="AY27" i="29" s="1"/>
  <c r="AT27" i="29"/>
  <c r="BB26" i="29" a="1"/>
  <c r="BB26" i="29" s="1"/>
  <c r="BJ25" i="29"/>
  <c r="BK25" i="29" s="1"/>
  <c r="AQ25" i="29"/>
  <c r="BH25" i="29"/>
  <c r="AS25" i="29"/>
  <c r="AV25" i="29"/>
  <c r="AR25" i="29"/>
  <c r="AQ21" i="29"/>
  <c r="BH21" i="29"/>
  <c r="AS21" i="29"/>
  <c r="AV21" i="29"/>
  <c r="AR21" i="29"/>
  <c r="BB21" i="29" a="1"/>
  <c r="BB21" i="29" s="1"/>
  <c r="AQ17" i="29"/>
  <c r="BH17" i="29"/>
  <c r="AS17" i="29"/>
  <c r="AV17" i="29"/>
  <c r="AR17" i="29"/>
  <c r="BB17" i="29" a="1"/>
  <c r="BB17" i="29" s="1"/>
  <c r="AQ13" i="29"/>
  <c r="BH13" i="29"/>
  <c r="AS13" i="29"/>
  <c r="AV13" i="29"/>
  <c r="AR13" i="29"/>
  <c r="BB13" i="29" a="1"/>
  <c r="BB13" i="29" s="1"/>
  <c r="AQ27" i="29"/>
  <c r="AS27" i="29"/>
  <c r="AV27" i="29"/>
  <c r="AQ24" i="29"/>
  <c r="BH24" i="29"/>
  <c r="AS24" i="29"/>
  <c r="AV24" i="29"/>
  <c r="AR24" i="29"/>
  <c r="BB24" i="29" a="1"/>
  <c r="BB24" i="29" s="1"/>
  <c r="AQ20" i="29"/>
  <c r="BH20" i="29"/>
  <c r="AS20" i="29"/>
  <c r="AV20" i="29"/>
  <c r="AR20" i="29"/>
  <c r="BB20" i="29" a="1"/>
  <c r="BB20" i="29" s="1"/>
  <c r="AQ16" i="29"/>
  <c r="BH16" i="29"/>
  <c r="AS16" i="29"/>
  <c r="AV16" i="29"/>
  <c r="AR16" i="29"/>
  <c r="BB16" i="29" a="1"/>
  <c r="BB16" i="29" s="1"/>
  <c r="BB12" i="29" a="1"/>
  <c r="BB12" i="29" s="1"/>
  <c r="AR12" i="29"/>
  <c r="BB11" i="29" a="1"/>
  <c r="BB11" i="29" s="1"/>
  <c r="AR11" i="29"/>
  <c r="BB10" i="29" a="1"/>
  <c r="BB10" i="29" s="1"/>
  <c r="AR10" i="29"/>
  <c r="BB9" i="29" a="1"/>
  <c r="BB9" i="29" s="1"/>
  <c r="AR9" i="29"/>
  <c r="BB8" i="29" a="1"/>
  <c r="BB8" i="29" s="1"/>
  <c r="AR8" i="29"/>
  <c r="BB7" i="29" a="1"/>
  <c r="BB7" i="29" s="1"/>
  <c r="AR7" i="29"/>
  <c r="BB6" i="29" a="1"/>
  <c r="BB6" i="29" s="1"/>
  <c r="AR6" i="29"/>
  <c r="BB5" i="29" a="1"/>
  <c r="BB5" i="29" s="1"/>
  <c r="AR5" i="29"/>
  <c r="BB4" i="29" a="1"/>
  <c r="BB4" i="29" s="1"/>
  <c r="AR4" i="29"/>
  <c r="AV12" i="29"/>
  <c r="AS12" i="29"/>
  <c r="AV11" i="29"/>
  <c r="AS11" i="29"/>
  <c r="AV10" i="29"/>
  <c r="AS10" i="29"/>
  <c r="AV9" i="29"/>
  <c r="AS9" i="29"/>
  <c r="AV8" i="29"/>
  <c r="AS8" i="29"/>
  <c r="AV7" i="29"/>
  <c r="AS7" i="29"/>
  <c r="AV6" i="29"/>
  <c r="AS6" i="29"/>
  <c r="AV5" i="29"/>
  <c r="AS5" i="29"/>
  <c r="AV4" i="29"/>
  <c r="BH12" i="29"/>
  <c r="BH11" i="29"/>
  <c r="BH10" i="29"/>
  <c r="BH9" i="29"/>
  <c r="BH8" i="29"/>
  <c r="BH7" i="29"/>
  <c r="BH6" i="29"/>
  <c r="BH5" i="29"/>
  <c r="AO3" i="29"/>
  <c r="AI3" i="29"/>
  <c r="AG3" i="29"/>
  <c r="AF3" i="29"/>
  <c r="AC3" i="29"/>
  <c r="AX149" i="29" l="1" a="1"/>
  <c r="AX149" i="29" s="1"/>
  <c r="BF301" i="29" a="1"/>
  <c r="BF301" i="29" s="1"/>
  <c r="AZ102" i="29" a="1"/>
  <c r="AZ102" i="29" s="1"/>
  <c r="BA265" i="29" a="1"/>
  <c r="BA265" i="29" s="1"/>
  <c r="AX95" i="29" a="1"/>
  <c r="AX95" i="29" s="1"/>
  <c r="AX99" i="29" a="1"/>
  <c r="AX99" i="29" s="1"/>
  <c r="AW115" i="29" a="1"/>
  <c r="AW115" i="29" s="1"/>
  <c r="AU113" i="29" a="1"/>
  <c r="AU113" i="29" s="1"/>
  <c r="AZ158" i="29" a="1"/>
  <c r="AZ158" i="29" s="1"/>
  <c r="AZ162" i="29" a="1"/>
  <c r="AZ162" i="29" s="1"/>
  <c r="BC164" i="29" a="1"/>
  <c r="BC164" i="29" s="1"/>
  <c r="AX173" i="29" a="1"/>
  <c r="AX173" i="29" s="1"/>
  <c r="AX220" i="29" a="1"/>
  <c r="AX220" i="29" s="1"/>
  <c r="AZ186" i="29" a="1"/>
  <c r="AZ186" i="29" s="1"/>
  <c r="BC238" i="29" a="1"/>
  <c r="BC238" i="29" s="1"/>
  <c r="BF272" i="29" a="1"/>
  <c r="BF272" i="29" s="1"/>
  <c r="AZ286" i="29" a="1"/>
  <c r="AZ286" i="29" s="1"/>
  <c r="AZ294" i="29" a="1"/>
  <c r="AZ294" i="29" s="1"/>
  <c r="AX278" i="29" a="1"/>
  <c r="AX278" i="29" s="1"/>
  <c r="AX157" i="29" a="1"/>
  <c r="AX157" i="29" s="1"/>
  <c r="AZ302" i="29" a="1"/>
  <c r="AZ302" i="29" s="1"/>
  <c r="AU117" i="29" a="1"/>
  <c r="AU117" i="29" s="1"/>
  <c r="BD153" i="29" a="1"/>
  <c r="BD153" i="29" s="1"/>
  <c r="AZ196" i="29" a="1"/>
  <c r="AZ196" i="29" s="1"/>
  <c r="BC243" i="29" a="1"/>
  <c r="BC243" i="29" s="1"/>
  <c r="BC251" i="29" a="1"/>
  <c r="BC251" i="29" s="1"/>
  <c r="AX190" i="29" a="1"/>
  <c r="AX190" i="29" s="1"/>
  <c r="AZ222" i="29" a="1"/>
  <c r="AZ222" i="29" s="1"/>
  <c r="AZ285" i="29" a="1"/>
  <c r="AZ285" i="29" s="1"/>
  <c r="BC241" i="29" a="1"/>
  <c r="BC241" i="29" s="1"/>
  <c r="AZ92" i="29" a="1"/>
  <c r="AZ92" i="29" s="1"/>
  <c r="AX104" i="29" a="1"/>
  <c r="AX104" i="29" s="1"/>
  <c r="AZ105" i="29" a="1"/>
  <c r="AZ105" i="29" s="1"/>
  <c r="AW107" i="29" a="1"/>
  <c r="AW107" i="29" s="1"/>
  <c r="BD174" i="29" a="1"/>
  <c r="BD174" i="29" s="1"/>
  <c r="BF156" i="29" a="1"/>
  <c r="BF156" i="29" s="1"/>
  <c r="BD160" i="29" a="1"/>
  <c r="BD160" i="29" s="1"/>
  <c r="AX198" i="29" a="1"/>
  <c r="AX198" i="29" s="1"/>
  <c r="BD202" i="29" a="1"/>
  <c r="BD202" i="29" s="1"/>
  <c r="BD206" i="29" a="1"/>
  <c r="BD206" i="29" s="1"/>
  <c r="BD218" i="29" a="1"/>
  <c r="BD218" i="29" s="1"/>
  <c r="BD226" i="29" a="1"/>
  <c r="BD226" i="29" s="1"/>
  <c r="AX275" i="29" a="1"/>
  <c r="AX275" i="29" s="1"/>
  <c r="AX279" i="29" a="1"/>
  <c r="AX279" i="29" s="1"/>
  <c r="AU234" i="29" a="1"/>
  <c r="AU234" i="29" s="1"/>
  <c r="BF119" i="29" a="1"/>
  <c r="BF119" i="29" s="1"/>
  <c r="AZ200" i="29" a="1"/>
  <c r="AZ200" i="29" s="1"/>
  <c r="AZ120" i="29" a="1"/>
  <c r="AZ120" i="29" s="1"/>
  <c r="AZ134" i="29" a="1"/>
  <c r="AZ134" i="29" s="1"/>
  <c r="AZ142" i="29" a="1"/>
  <c r="AZ142" i="29" s="1"/>
  <c r="AW124" i="29" a="1"/>
  <c r="AW124" i="29" s="1"/>
  <c r="AX188" i="29" a="1"/>
  <c r="AX188" i="29" s="1"/>
  <c r="BC263" i="29" a="1"/>
  <c r="BC263" i="29" s="1"/>
  <c r="BC267" i="29" a="1"/>
  <c r="BC267" i="29" s="1"/>
  <c r="BF82" i="29" a="1"/>
  <c r="BF82" i="29" s="1"/>
  <c r="AZ98" i="29" a="1"/>
  <c r="AZ98" i="29" s="1"/>
  <c r="AX125" i="29" a="1"/>
  <c r="AX125" i="29" s="1"/>
  <c r="AZ180" i="29" a="1"/>
  <c r="AZ180" i="29" s="1"/>
  <c r="AX93" i="29" a="1"/>
  <c r="AX93" i="29" s="1"/>
  <c r="AX97" i="29" a="1"/>
  <c r="AX97" i="29" s="1"/>
  <c r="AW110" i="29" a="1"/>
  <c r="AW110" i="29" s="1"/>
  <c r="BD141" i="29" a="1"/>
  <c r="BD141" i="29" s="1"/>
  <c r="AX151" i="29" a="1"/>
  <c r="AX151" i="29" s="1"/>
  <c r="AZ212" i="29" a="1"/>
  <c r="AZ212" i="29" s="1"/>
  <c r="AZ194" i="29" a="1"/>
  <c r="AZ194" i="29" s="1"/>
  <c r="AZ210" i="29" a="1"/>
  <c r="AZ210" i="29" s="1"/>
  <c r="BC242" i="29" a="1"/>
  <c r="BC242" i="29" s="1"/>
  <c r="BC250" i="29" a="1"/>
  <c r="BC250" i="29" s="1"/>
  <c r="AZ284" i="29" a="1"/>
  <c r="AZ284" i="29" s="1"/>
  <c r="BA300" i="29" a="1"/>
  <c r="BA300" i="29" s="1"/>
  <c r="AU37" i="29" a="1"/>
  <c r="AU37" i="29" s="1"/>
  <c r="AZ21" i="29" a="1"/>
  <c r="AZ21" i="29" s="1"/>
  <c r="AW36" i="29" a="1"/>
  <c r="AW36" i="29" s="1"/>
  <c r="BC35" i="29" a="1"/>
  <c r="BC35" i="29" s="1"/>
  <c r="AX4" i="29" a="1"/>
  <c r="AX4" i="29" s="1"/>
  <c r="AU54" i="29" a="1"/>
  <c r="AU54" i="29" s="1"/>
  <c r="AU46" i="29" a="1"/>
  <c r="AU46" i="29" s="1"/>
  <c r="AU36" i="29" a="1"/>
  <c r="AU36" i="29" s="1"/>
  <c r="BD149" i="29" a="1"/>
  <c r="BD149" i="29" s="1"/>
  <c r="BD157" i="29" a="1"/>
  <c r="BD157" i="29" s="1"/>
  <c r="BD80" i="29" a="1"/>
  <c r="BD80" i="29" s="1"/>
  <c r="BI81" i="29" a="1"/>
  <c r="BI81" i="29" s="1"/>
  <c r="AU121" i="29" a="1"/>
  <c r="AU121" i="29" s="1"/>
  <c r="BF164" i="29" a="1"/>
  <c r="BF164" i="29" s="1"/>
  <c r="BF144" i="29" a="1"/>
  <c r="BF144" i="29" s="1"/>
  <c r="BF140" i="29" a="1"/>
  <c r="BF140" i="29" s="1"/>
  <c r="BD123" i="29" a="1"/>
  <c r="BD123" i="29" s="1"/>
  <c r="AU173" i="29" a="1"/>
  <c r="AU173" i="29" s="1"/>
  <c r="BF170" i="29" a="1"/>
  <c r="BF170" i="29" s="1"/>
  <c r="BD178" i="29" a="1"/>
  <c r="BD178" i="29" s="1"/>
  <c r="AU58" i="29" a="1"/>
  <c r="AU58" i="29" s="1"/>
  <c r="AX9" i="29" a="1"/>
  <c r="AX9" i="29" s="1"/>
  <c r="AZ10" i="29" a="1"/>
  <c r="AZ10" i="29" s="1"/>
  <c r="AW44" i="29" a="1"/>
  <c r="AW44" i="29" s="1"/>
  <c r="AW58" i="29" a="1"/>
  <c r="AW58" i="29" s="1"/>
  <c r="BD63" i="29" a="1"/>
  <c r="BD63" i="29" s="1"/>
  <c r="AU125" i="29" a="1"/>
  <c r="AU125" i="29" s="1"/>
  <c r="BF137" i="29" a="1"/>
  <c r="BF137" i="29" s="1"/>
  <c r="AX121" i="29" a="1"/>
  <c r="AX121" i="29" s="1"/>
  <c r="BD224" i="29" a="1"/>
  <c r="BD224" i="29" s="1"/>
  <c r="BD231" i="29" a="1"/>
  <c r="BD231" i="29" s="1"/>
  <c r="AU165" i="29" a="1"/>
  <c r="AU165" i="29" s="1"/>
  <c r="AX227" i="29" a="1"/>
  <c r="AX227" i="29" s="1"/>
  <c r="BF293" i="29" a="1"/>
  <c r="BF293" i="29" s="1"/>
  <c r="BD87" i="29" a="1"/>
  <c r="BD87" i="29" s="1"/>
  <c r="AU109" i="29" a="1"/>
  <c r="AU109" i="29" s="1"/>
  <c r="AW129" i="29" a="1"/>
  <c r="AW129" i="29" s="1"/>
  <c r="AX137" i="29" a="1"/>
  <c r="AX137" i="29" s="1"/>
  <c r="BF182" i="29" a="1"/>
  <c r="BF182" i="29" s="1"/>
  <c r="BF186" i="29" a="1"/>
  <c r="BF186" i="29" s="1"/>
  <c r="BF214" i="29" a="1"/>
  <c r="BF214" i="29" s="1"/>
  <c r="BD214" i="29" a="1"/>
  <c r="BD214" i="29" s="1"/>
  <c r="BF189" i="29" a="1"/>
  <c r="BF189" i="29" s="1"/>
  <c r="BF205" i="29" a="1"/>
  <c r="BF205" i="29" s="1"/>
  <c r="BA270" i="29" a="1"/>
  <c r="BA270" i="29" s="1"/>
  <c r="AW133" i="29" a="1"/>
  <c r="AW133" i="29" s="1"/>
  <c r="BD198" i="29" a="1"/>
  <c r="BD198" i="29" s="1"/>
  <c r="BF194" i="29" a="1"/>
  <c r="BF194" i="29" s="1"/>
  <c r="BC261" i="29" a="1"/>
  <c r="BC261" i="29" s="1"/>
  <c r="BA257" i="29" a="1"/>
  <c r="BA257" i="29" s="1"/>
  <c r="BF289" i="29" a="1"/>
  <c r="BF289" i="29" s="1"/>
  <c r="AW130" i="29" a="1"/>
  <c r="AW130" i="29" s="1"/>
  <c r="AZ153" i="29" a="1"/>
  <c r="AZ153" i="29" s="1"/>
  <c r="BF166" i="29" a="1"/>
  <c r="BF166" i="29" s="1"/>
  <c r="AX156" i="29" a="1"/>
  <c r="AX156" i="29" s="1"/>
  <c r="AZ201" i="29" a="1"/>
  <c r="AZ201" i="29" s="1"/>
  <c r="BA259" i="29" a="1"/>
  <c r="BA259" i="29" s="1"/>
  <c r="BD145" i="29" a="1"/>
  <c r="BD145" i="29" s="1"/>
  <c r="AX234" i="29" a="1"/>
  <c r="AX234" i="29" s="1"/>
  <c r="BD84" i="29" a="1"/>
  <c r="BD84" i="29" s="1"/>
  <c r="BD186" i="29" a="1"/>
  <c r="BD186" i="29" s="1"/>
  <c r="BD190" i="29" a="1"/>
  <c r="BD190" i="29" s="1"/>
  <c r="BC253" i="29" a="1"/>
  <c r="BC253" i="29" s="1"/>
  <c r="AU132" i="29" a="1"/>
  <c r="AU132" i="29" s="1"/>
  <c r="BF86" i="29" a="1"/>
  <c r="BF86" i="29" s="1"/>
  <c r="AX117" i="29" a="1"/>
  <c r="AX117" i="29" s="1"/>
  <c r="BF163" i="29" a="1"/>
  <c r="BF163" i="29" s="1"/>
  <c r="BD182" i="29" a="1"/>
  <c r="BD182" i="29" s="1"/>
  <c r="BF181" i="29" a="1"/>
  <c r="BF181" i="29" s="1"/>
  <c r="BF197" i="29" a="1"/>
  <c r="BF197" i="29" s="1"/>
  <c r="BF213" i="29" a="1"/>
  <c r="BF213" i="29" s="1"/>
  <c r="BD225" i="29" a="1"/>
  <c r="BD225" i="29" s="1"/>
  <c r="BD235" i="29" a="1"/>
  <c r="BD235" i="29" s="1"/>
  <c r="BF287" i="29" a="1"/>
  <c r="BF287" i="29" s="1"/>
  <c r="BF295" i="29" a="1"/>
  <c r="BF295" i="29" s="1"/>
  <c r="BD273" i="29" a="1"/>
  <c r="BD273" i="29" s="1"/>
  <c r="AX19" i="29" a="1"/>
  <c r="AX19" i="29" s="1"/>
  <c r="AW50" i="29" a="1"/>
  <c r="AW50" i="29" s="1"/>
  <c r="AZ23" i="29" a="1"/>
  <c r="AZ23" i="29" s="1"/>
  <c r="AW46" i="29" a="1"/>
  <c r="AW46" i="29" s="1"/>
  <c r="AZ8" i="29" a="1"/>
  <c r="AZ8" i="29" s="1"/>
  <c r="BG83" i="29" a="1"/>
  <c r="BG83" i="29" s="1"/>
  <c r="BD83" i="29" a="1"/>
  <c r="BD83" i="29" s="1"/>
  <c r="BI86" i="29" a="1"/>
  <c r="BI86" i="29" s="1"/>
  <c r="BG85" i="29" a="1"/>
  <c r="BG85" i="29" s="1"/>
  <c r="BI88" i="29" a="1"/>
  <c r="BI88" i="29" s="1"/>
  <c r="BD14" i="29" a="1"/>
  <c r="BD14" i="29" s="1"/>
  <c r="BD22" i="29" a="1"/>
  <c r="BD22" i="29" s="1"/>
  <c r="BG32" i="29" a="1"/>
  <c r="BG32" i="29" s="1"/>
  <c r="BC50" i="29" a="1"/>
  <c r="BC50" i="29" s="1"/>
  <c r="AU38" i="29" a="1"/>
  <c r="AU38" i="29" s="1"/>
  <c r="AZ4" i="29" a="1"/>
  <c r="AZ4" i="29" s="1"/>
  <c r="AU40" i="29" a="1"/>
  <c r="AU40" i="29" s="1"/>
  <c r="BI4" i="29" a="1"/>
  <c r="BI4" i="29" s="1"/>
  <c r="BC52" i="29" a="1"/>
  <c r="BC52" i="29" s="1"/>
  <c r="AX11" i="29" a="1"/>
  <c r="AX11" i="29" s="1"/>
  <c r="BF23" i="29" a="1"/>
  <c r="BF23" i="29" s="1"/>
  <c r="AX15" i="29" a="1"/>
  <c r="AX15" i="29" s="1"/>
  <c r="AU48" i="29" a="1"/>
  <c r="AU48" i="29" s="1"/>
  <c r="BF19" i="29" a="1"/>
  <c r="BF19" i="29" s="1"/>
  <c r="AZ9" i="29" a="1"/>
  <c r="AZ9" i="29" s="1"/>
  <c r="AZ11" i="29" a="1"/>
  <c r="AZ11" i="29" s="1"/>
  <c r="AX23" i="29" a="1"/>
  <c r="AX23" i="29" s="1"/>
  <c r="BD19" i="29" a="1"/>
  <c r="BD19" i="29" s="1"/>
  <c r="BD23" i="29" a="1"/>
  <c r="BD23" i="29" s="1"/>
  <c r="BD29" i="29" a="1"/>
  <c r="BD29" i="29" s="1"/>
  <c r="AW48" i="29" a="1"/>
  <c r="AW48" i="29" s="1"/>
  <c r="AX13" i="29" a="1"/>
  <c r="AX13" i="29" s="1"/>
  <c r="BF63" i="29" a="1"/>
  <c r="BF63" i="29" s="1"/>
  <c r="AW62" i="29" a="1"/>
  <c r="AW62" i="29" s="1"/>
  <c r="BF9" i="29" a="1"/>
  <c r="BF9" i="29" s="1"/>
  <c r="BF22" i="29" a="1"/>
  <c r="BF22" i="29" s="1"/>
  <c r="AZ24" i="29" a="1"/>
  <c r="AZ24" i="29" s="1"/>
  <c r="AX25" i="29" a="1"/>
  <c r="AX25" i="29" s="1"/>
  <c r="BG30" i="29" a="1"/>
  <c r="BG30" i="29" s="1"/>
  <c r="BG34" i="29" a="1"/>
  <c r="BG34" i="29" s="1"/>
  <c r="BA44" i="29" a="1"/>
  <c r="BA44" i="29" s="1"/>
  <c r="AU42" i="29" a="1"/>
  <c r="AU42" i="29" s="1"/>
  <c r="AZ25" i="29" a="1"/>
  <c r="AZ25" i="29" s="1"/>
  <c r="BG31" i="29" a="1"/>
  <c r="BG31" i="29" s="1"/>
  <c r="AX10" i="29" a="1"/>
  <c r="AX10" i="29" s="1"/>
  <c r="AZ19" i="29" a="1"/>
  <c r="AZ19" i="29" s="1"/>
  <c r="BD35" i="29" a="1"/>
  <c r="BD35" i="29" s="1"/>
  <c r="BF15" i="29" a="1"/>
  <c r="BF15" i="29" s="1"/>
  <c r="BD18" i="29" a="1"/>
  <c r="BD18" i="29" s="1"/>
  <c r="BG29" i="29" a="1"/>
  <c r="BG29" i="29" s="1"/>
  <c r="BF30" i="29" a="1"/>
  <c r="BF30" i="29" s="1"/>
  <c r="BF55" i="29" a="1"/>
  <c r="BF55" i="29" s="1"/>
  <c r="BG33" i="29" a="1"/>
  <c r="BG33" i="29" s="1"/>
  <c r="AX8" i="29" a="1"/>
  <c r="AX8" i="29" s="1"/>
  <c r="BF14" i="29" a="1"/>
  <c r="BF14" i="29" s="1"/>
  <c r="AX12" i="29" a="1"/>
  <c r="AX12" i="29" s="1"/>
  <c r="AZ7" i="29" a="1"/>
  <c r="AZ7" i="29" s="1"/>
  <c r="BD7" i="29" a="1"/>
  <c r="BD7" i="29" s="1"/>
  <c r="BF7" i="29" a="1"/>
  <c r="BF7" i="29" s="1"/>
  <c r="AX5" i="29" a="1"/>
  <c r="AX5" i="29" s="1"/>
  <c r="BF6" i="29" a="1"/>
  <c r="BF6" i="29" s="1"/>
  <c r="AZ5" i="29" a="1"/>
  <c r="AZ5" i="29" s="1"/>
  <c r="BG28" i="29" a="1"/>
  <c r="BG28" i="29" s="1"/>
  <c r="BA35" i="29" a="1"/>
  <c r="BA35" i="29" s="1"/>
  <c r="AU44" i="29" a="1"/>
  <c r="AU44" i="29" s="1"/>
  <c r="AW52" i="29" a="1"/>
  <c r="AW52" i="29" s="1"/>
  <c r="BD55" i="29" a="1"/>
  <c r="BD55" i="29" s="1"/>
  <c r="BD59" i="29" a="1"/>
  <c r="BD59" i="29" s="1"/>
  <c r="BC34" i="29" a="1"/>
  <c r="BC34" i="29" s="1"/>
  <c r="BD10" i="29" a="1"/>
  <c r="BD10" i="29" s="1"/>
  <c r="AZ12" i="29" a="1"/>
  <c r="AZ12" i="29" s="1"/>
  <c r="BD15" i="29" a="1"/>
  <c r="BD15" i="29" s="1"/>
  <c r="BF31" i="29" a="1"/>
  <c r="BF31" i="29" s="1"/>
  <c r="AX14" i="29" a="1"/>
  <c r="AX14" i="29" s="1"/>
  <c r="BF18" i="29" a="1"/>
  <c r="BF18" i="29" s="1"/>
  <c r="AZ22" i="29" a="1"/>
  <c r="AZ22" i="29" s="1"/>
  <c r="AZ6" i="29" a="1"/>
  <c r="AZ6" i="29" s="1"/>
  <c r="AW38" i="29" a="1"/>
  <c r="AW38" i="29" s="1"/>
  <c r="AW40" i="29" a="1"/>
  <c r="AW40" i="29" s="1"/>
  <c r="AW42" i="29" a="1"/>
  <c r="AW42" i="29" s="1"/>
  <c r="AU52" i="29" a="1"/>
  <c r="AU52" i="29" s="1"/>
  <c r="BC62" i="29" a="1"/>
  <c r="BC62" i="29" s="1"/>
  <c r="AX7" i="29" a="1"/>
  <c r="AX7" i="29" s="1"/>
  <c r="AZ17" i="29" a="1"/>
  <c r="AZ17" i="29" s="1"/>
  <c r="BD4" i="29" a="1"/>
  <c r="BD4" i="29" s="1"/>
  <c r="BF11" i="29" a="1"/>
  <c r="BF11" i="29" s="1"/>
  <c r="BG4" i="29" a="1"/>
  <c r="BG4" i="29" s="1"/>
  <c r="BD27" i="29" a="1"/>
  <c r="BD27" i="29" s="1"/>
  <c r="BG35" i="29" a="1"/>
  <c r="BG35" i="29" s="1"/>
  <c r="BF5" i="29" a="1"/>
  <c r="BF5" i="29" s="1"/>
  <c r="BF12" i="29" a="1"/>
  <c r="BF12" i="29" s="1"/>
  <c r="BD119" i="29" a="1"/>
  <c r="BD119" i="29" s="1"/>
  <c r="AZ148" i="29" a="1"/>
  <c r="AZ148" i="29" s="1"/>
  <c r="BD185" i="29" a="1"/>
  <c r="BD185" i="29" s="1"/>
  <c r="BD193" i="29" a="1"/>
  <c r="BD193" i="29" s="1"/>
  <c r="BD201" i="29" a="1"/>
  <c r="BD201" i="29" s="1"/>
  <c r="BD209" i="29" a="1"/>
  <c r="BD209" i="29" s="1"/>
  <c r="BD217" i="29" a="1"/>
  <c r="BD217" i="29" s="1"/>
  <c r="AZ185" i="29" a="1"/>
  <c r="AZ185" i="29" s="1"/>
  <c r="AZ209" i="29" a="1"/>
  <c r="AZ209" i="29" s="1"/>
  <c r="AW128" i="29" a="1"/>
  <c r="AW128" i="29" s="1"/>
  <c r="BD11" i="29" a="1"/>
  <c r="BD11" i="29" s="1"/>
  <c r="BD6" i="29" a="1"/>
  <c r="BD6" i="29" s="1"/>
  <c r="AZ97" i="29" a="1"/>
  <c r="AZ97" i="29" s="1"/>
  <c r="AU111" i="29" a="1"/>
  <c r="AU111" i="29" s="1"/>
  <c r="BF123" i="29" a="1"/>
  <c r="BF123" i="29" s="1"/>
  <c r="BF174" i="29" a="1"/>
  <c r="BF174" i="29" s="1"/>
  <c r="AX136" i="29" a="1"/>
  <c r="AX136" i="29" s="1"/>
  <c r="BF148" i="29" a="1"/>
  <c r="BF148" i="29" s="1"/>
  <c r="BD148" i="29" a="1"/>
  <c r="BD148" i="29" s="1"/>
  <c r="BD156" i="29" a="1"/>
  <c r="BD156" i="29" s="1"/>
  <c r="BD9" i="29" a="1"/>
  <c r="BD9" i="29" s="1"/>
  <c r="BF4" i="29" a="1"/>
  <c r="BF4" i="29" s="1"/>
  <c r="AZ14" i="29" a="1"/>
  <c r="AZ14" i="29" s="1"/>
  <c r="BD31" i="29" a="1"/>
  <c r="BD31" i="29" s="1"/>
  <c r="AX22" i="29" a="1"/>
  <c r="AX22" i="29" s="1"/>
  <c r="BA31" i="29" a="1"/>
  <c r="BA31" i="29" s="1"/>
  <c r="BF88" i="29" a="1"/>
  <c r="BF88" i="29" s="1"/>
  <c r="AZ91" i="29" a="1"/>
  <c r="AZ91" i="29" s="1"/>
  <c r="AZ99" i="29" a="1"/>
  <c r="AZ99" i="29" s="1"/>
  <c r="BF116" i="29" a="1"/>
  <c r="BF116" i="29" s="1"/>
  <c r="BF124" i="29" a="1"/>
  <c r="BF124" i="29" s="1"/>
  <c r="AU130" i="29" a="1"/>
  <c r="AU130" i="29" s="1"/>
  <c r="BF136" i="29" a="1"/>
  <c r="BF136" i="29" s="1"/>
  <c r="BD138" i="29" a="1"/>
  <c r="BD138" i="29" s="1"/>
  <c r="BD140" i="29" a="1"/>
  <c r="BD140" i="29" s="1"/>
  <c r="AW121" i="29" a="1"/>
  <c r="AW121" i="29" s="1"/>
  <c r="BD176" i="29" a="1"/>
  <c r="BD176" i="29" s="1"/>
  <c r="AZ140" i="29" a="1"/>
  <c r="AZ140" i="29" s="1"/>
  <c r="BF152" i="29" a="1"/>
  <c r="BF152" i="29" s="1"/>
  <c r="BF177" i="29" a="1"/>
  <c r="BF177" i="29" s="1"/>
  <c r="BF220" i="29" a="1"/>
  <c r="BF220" i="29" s="1"/>
  <c r="BF198" i="29" a="1"/>
  <c r="BF198" i="29" s="1"/>
  <c r="BF210" i="29" a="1"/>
  <c r="BF210" i="29" s="1"/>
  <c r="BF218" i="29" a="1"/>
  <c r="BF218" i="29" s="1"/>
  <c r="BF225" i="29" a="1"/>
  <c r="BF225" i="29" s="1"/>
  <c r="BA226" i="29" a="1"/>
  <c r="BA226" i="29" s="1"/>
  <c r="AX185" i="29" a="1"/>
  <c r="AX185" i="29" s="1"/>
  <c r="BC255" i="29" a="1"/>
  <c r="BC255" i="29" s="1"/>
  <c r="BC257" i="29" a="1"/>
  <c r="BC257" i="29" s="1"/>
  <c r="BC259" i="29" a="1"/>
  <c r="BC259" i="29" s="1"/>
  <c r="BD269" i="29" a="1"/>
  <c r="BD269" i="29" s="1"/>
  <c r="AW131" i="29" a="1"/>
  <c r="AW131" i="29" s="1"/>
  <c r="AZ93" i="29" a="1"/>
  <c r="AZ93" i="29" s="1"/>
  <c r="BF226" i="29" a="1"/>
  <c r="BF226" i="29" s="1"/>
  <c r="AZ193" i="29" a="1"/>
  <c r="AZ193" i="29" s="1"/>
  <c r="AZ234" i="29" a="1"/>
  <c r="AZ234" i="29" s="1"/>
  <c r="BC240" i="29" a="1"/>
  <c r="BC240" i="29" s="1"/>
  <c r="BF299" i="29" a="1"/>
  <c r="BF299" i="29" s="1"/>
  <c r="AX274" i="29" a="1"/>
  <c r="AX274" i="29" s="1"/>
  <c r="AW132" i="29" a="1"/>
  <c r="AW132" i="29" s="1"/>
  <c r="BA50" i="29" a="1"/>
  <c r="BA50" i="29" s="1"/>
  <c r="AZ101" i="29" a="1"/>
  <c r="AZ101" i="29" s="1"/>
  <c r="AZ156" i="29" a="1"/>
  <c r="AZ156" i="29" s="1"/>
  <c r="BF8" i="29" a="1"/>
  <c r="BF8" i="29" s="1"/>
  <c r="BF10" i="29" a="1"/>
  <c r="BF10" i="29" s="1"/>
  <c r="BF27" i="29" a="1"/>
  <c r="BF27" i="29" s="1"/>
  <c r="BF20" i="29" a="1"/>
  <c r="BF20" i="29" s="1"/>
  <c r="BG27" i="29" a="1"/>
  <c r="BG27" i="29" s="1"/>
  <c r="BD30" i="29" a="1"/>
  <c r="BD30" i="29" s="1"/>
  <c r="BD34" i="29" a="1"/>
  <c r="BD34" i="29" s="1"/>
  <c r="BF59" i="29" a="1"/>
  <c r="BF59" i="29" s="1"/>
  <c r="BI34" i="29" a="1"/>
  <c r="BI34" i="29" s="1"/>
  <c r="BI31" i="29" a="1"/>
  <c r="BI31" i="29" s="1"/>
  <c r="AU50" i="29" a="1"/>
  <c r="AU50" i="29" s="1"/>
  <c r="AZ62" i="29" a="1"/>
  <c r="AZ62" i="29" s="1"/>
  <c r="BG82" i="29" a="1"/>
  <c r="BG82" i="29" s="1"/>
  <c r="BF84" i="29" a="1"/>
  <c r="BF84" i="29" s="1"/>
  <c r="BI87" i="29" a="1"/>
  <c r="BI87" i="29" s="1"/>
  <c r="BI79" i="29" a="1"/>
  <c r="BI79" i="29" s="1"/>
  <c r="BI80" i="29" a="1"/>
  <c r="BI80" i="29" s="1"/>
  <c r="AZ95" i="29" a="1"/>
  <c r="AZ95" i="29" s="1"/>
  <c r="AZ103" i="29" a="1"/>
  <c r="AZ103" i="29" s="1"/>
  <c r="BD124" i="29" a="1"/>
  <c r="BD124" i="29" s="1"/>
  <c r="AU128" i="29" a="1"/>
  <c r="AU128" i="29" s="1"/>
  <c r="BD137" i="29" a="1"/>
  <c r="BD137" i="29" s="1"/>
  <c r="BF139" i="29" a="1"/>
  <c r="BF139" i="29" s="1"/>
  <c r="BD144" i="29" a="1"/>
  <c r="BD144" i="29" s="1"/>
  <c r="BD166" i="29" a="1"/>
  <c r="BD166" i="29" s="1"/>
  <c r="BD170" i="29" a="1"/>
  <c r="BD170" i="29" s="1"/>
  <c r="BD161" i="29" a="1"/>
  <c r="BD161" i="29" s="1"/>
  <c r="BF231" i="29" a="1"/>
  <c r="BF231" i="29" s="1"/>
  <c r="AX230" i="29" a="1"/>
  <c r="AX230" i="29" s="1"/>
  <c r="BC237" i="29" a="1"/>
  <c r="BC237" i="29" s="1"/>
  <c r="BC249" i="29" a="1"/>
  <c r="BC249" i="29" s="1"/>
  <c r="BD290" i="29" a="1"/>
  <c r="BD290" i="29" s="1"/>
  <c r="BG7" i="29" a="1"/>
  <c r="BG7" i="29" s="1"/>
  <c r="BI7" i="29" a="1"/>
  <c r="BI7" i="29" s="1"/>
  <c r="AU5" i="29" a="1"/>
  <c r="AU5" i="29" s="1"/>
  <c r="AW5" i="29" a="1"/>
  <c r="AW5" i="29" s="1"/>
  <c r="AU9" i="29" a="1"/>
  <c r="AU9" i="29" s="1"/>
  <c r="AW9" i="29" a="1"/>
  <c r="AW9" i="29" s="1"/>
  <c r="AU11" i="29" a="1"/>
  <c r="AU11" i="29" s="1"/>
  <c r="AW11" i="29" a="1"/>
  <c r="AW11" i="29" s="1"/>
  <c r="BA4" i="29" a="1"/>
  <c r="BA4" i="29" s="1"/>
  <c r="BC4" i="29" a="1"/>
  <c r="BC4" i="29" s="1"/>
  <c r="BA5" i="29" a="1"/>
  <c r="BA5" i="29" s="1"/>
  <c r="BC5" i="29" a="1"/>
  <c r="BC5" i="29" s="1"/>
  <c r="BA9" i="29" a="1"/>
  <c r="BA9" i="29" s="1"/>
  <c r="BC9" i="29" a="1"/>
  <c r="BC9" i="29" s="1"/>
  <c r="BA11" i="29" a="1"/>
  <c r="BA11" i="29" s="1"/>
  <c r="BC11" i="29" a="1"/>
  <c r="BC11" i="29" s="1"/>
  <c r="AZ30" i="29" a="1"/>
  <c r="AZ30" i="29" s="1"/>
  <c r="AX30" i="29" a="1"/>
  <c r="AX30" i="29" s="1"/>
  <c r="AZ34" i="29" a="1"/>
  <c r="AZ34" i="29" s="1"/>
  <c r="AX34" i="29" a="1"/>
  <c r="AX34" i="29" s="1"/>
  <c r="BI37" i="29" a="1"/>
  <c r="BI37" i="29" s="1"/>
  <c r="BG37" i="29" a="1"/>
  <c r="BG37" i="29" s="1"/>
  <c r="BI45" i="29" a="1"/>
  <c r="BI45" i="29" s="1"/>
  <c r="BG45" i="29" a="1"/>
  <c r="BG45" i="29" s="1"/>
  <c r="BI49" i="29" a="1"/>
  <c r="BI49" i="29" s="1"/>
  <c r="BG49" i="29" a="1"/>
  <c r="BG49" i="29" s="1"/>
  <c r="BI53" i="29" a="1"/>
  <c r="BI53" i="29" s="1"/>
  <c r="BG53" i="29" a="1"/>
  <c r="BG53" i="29" s="1"/>
  <c r="BC18" i="29" a="1"/>
  <c r="BC18" i="29" s="1"/>
  <c r="BA18" i="29" a="1"/>
  <c r="BA18" i="29" s="1"/>
  <c r="BF17" i="29" a="1"/>
  <c r="BF17" i="29" s="1"/>
  <c r="BD17" i="29" a="1"/>
  <c r="BD17" i="29" s="1"/>
  <c r="AU15" i="29" a="1"/>
  <c r="AU15" i="29" s="1"/>
  <c r="AW15" i="29" a="1"/>
  <c r="AW15" i="29" s="1"/>
  <c r="BG19" i="29" a="1"/>
  <c r="BG19" i="29" s="1"/>
  <c r="BI19" i="29" a="1"/>
  <c r="BI19" i="29" s="1"/>
  <c r="BG8" i="29" a="1"/>
  <c r="BG8" i="29" s="1"/>
  <c r="BI8" i="29" a="1"/>
  <c r="BI8" i="29" s="1"/>
  <c r="BG12" i="29" a="1"/>
  <c r="BG12" i="29" s="1"/>
  <c r="BI12" i="29" a="1"/>
  <c r="BI12" i="29" s="1"/>
  <c r="BA8" i="29" a="1"/>
  <c r="BA8" i="29" s="1"/>
  <c r="BC8" i="29" a="1"/>
  <c r="BC8" i="29" s="1"/>
  <c r="BA12" i="29" a="1"/>
  <c r="BA12" i="29" s="1"/>
  <c r="BC12" i="29" a="1"/>
  <c r="BC12" i="29" s="1"/>
  <c r="BA16" i="29" a="1"/>
  <c r="BA16" i="29" s="1"/>
  <c r="BC16" i="29" a="1"/>
  <c r="BC16" i="29" s="1"/>
  <c r="BG16" i="29" a="1"/>
  <c r="BG16" i="29" s="1"/>
  <c r="BI16" i="29" a="1"/>
  <c r="BI16" i="29" s="1"/>
  <c r="AU20" i="29" a="1"/>
  <c r="AU20" i="29" s="1"/>
  <c r="AW20" i="29" a="1"/>
  <c r="AW20" i="29" s="1"/>
  <c r="BA24" i="29" a="1"/>
  <c r="BA24" i="29" s="1"/>
  <c r="BC24" i="29" a="1"/>
  <c r="BC24" i="29" s="1"/>
  <c r="BG24" i="29" a="1"/>
  <c r="BG24" i="29" s="1"/>
  <c r="BI24" i="29" a="1"/>
  <c r="BI24" i="29" s="1"/>
  <c r="BC13" i="29" a="1"/>
  <c r="BC13" i="29" s="1"/>
  <c r="BA13" i="29" a="1"/>
  <c r="BA13" i="29" s="1"/>
  <c r="BG13" i="29" a="1"/>
  <c r="BG13" i="29" s="1"/>
  <c r="BI13" i="29" a="1"/>
  <c r="BI13" i="29" s="1"/>
  <c r="AU17" i="29" a="1"/>
  <c r="AU17" i="29" s="1"/>
  <c r="AW17" i="29" a="1"/>
  <c r="AW17" i="29" s="1"/>
  <c r="BC21" i="29" a="1"/>
  <c r="BC21" i="29" s="1"/>
  <c r="BA21" i="29" a="1"/>
  <c r="BA21" i="29" s="1"/>
  <c r="BG21" i="29" a="1"/>
  <c r="BG21" i="29" s="1"/>
  <c r="BI21" i="29" a="1"/>
  <c r="BI21" i="29" s="1"/>
  <c r="AZ27" i="29" a="1"/>
  <c r="AZ27" i="29" s="1"/>
  <c r="AX27" i="29" a="1"/>
  <c r="AX27" i="29" s="1"/>
  <c r="BF32" i="29" a="1"/>
  <c r="BF32" i="29" s="1"/>
  <c r="BC32" i="29" a="1"/>
  <c r="BC32" i="29" s="1"/>
  <c r="BA32" i="29" a="1"/>
  <c r="BA32" i="29" s="1"/>
  <c r="BD32" i="29" a="1"/>
  <c r="BD32" i="29" s="1"/>
  <c r="BI36" i="29" a="1"/>
  <c r="BI36" i="29" s="1"/>
  <c r="BG36" i="29" a="1"/>
  <c r="BG36" i="29" s="1"/>
  <c r="BI40" i="29" a="1"/>
  <c r="BI40" i="29" s="1"/>
  <c r="BG40" i="29" a="1"/>
  <c r="BG40" i="29" s="1"/>
  <c r="BI44" i="29" a="1"/>
  <c r="BI44" i="29" s="1"/>
  <c r="BG44" i="29" a="1"/>
  <c r="BG44" i="29" s="1"/>
  <c r="BI48" i="29" a="1"/>
  <c r="BI48" i="29" s="1"/>
  <c r="BG48" i="29" a="1"/>
  <c r="BG48" i="29" s="1"/>
  <c r="BI52" i="29" a="1"/>
  <c r="BI52" i="29" s="1"/>
  <c r="BG52" i="29" a="1"/>
  <c r="BG52" i="29" s="1"/>
  <c r="BC28" i="29" a="1"/>
  <c r="BC28" i="29" s="1"/>
  <c r="BF28" i="29" a="1"/>
  <c r="BF28" i="29" s="1"/>
  <c r="BI28" i="29" a="1"/>
  <c r="BI28" i="29" s="1"/>
  <c r="AZ43" i="29" a="1"/>
  <c r="AZ43" i="29" s="1"/>
  <c r="AX43" i="29" a="1"/>
  <c r="AX43" i="29" s="1"/>
  <c r="BF45" i="29" a="1"/>
  <c r="BF45" i="29" s="1"/>
  <c r="BD45" i="29" a="1"/>
  <c r="BD45" i="29" s="1"/>
  <c r="AZ51" i="29" a="1"/>
  <c r="AZ51" i="29" s="1"/>
  <c r="AX51" i="29" a="1"/>
  <c r="AX51" i="29" s="1"/>
  <c r="BA55" i="29" a="1"/>
  <c r="BA55" i="29" s="1"/>
  <c r="BC55" i="29" a="1"/>
  <c r="BC55" i="29" s="1"/>
  <c r="BA59" i="29" a="1"/>
  <c r="BA59" i="29" s="1"/>
  <c r="BC59" i="29" a="1"/>
  <c r="BC59" i="29" s="1"/>
  <c r="BA63" i="29" a="1"/>
  <c r="BA63" i="29" s="1"/>
  <c r="BC63" i="29" a="1"/>
  <c r="BC63" i="29" s="1"/>
  <c r="BF66" i="29" a="1"/>
  <c r="BF66" i="29" s="1"/>
  <c r="BD66" i="29" a="1"/>
  <c r="BD66" i="29" s="1"/>
  <c r="AW41" i="29" a="1"/>
  <c r="AW41" i="29" s="1"/>
  <c r="AU41" i="29" a="1"/>
  <c r="AU41" i="29" s="1"/>
  <c r="BA43" i="29" a="1"/>
  <c r="BA43" i="29" s="1"/>
  <c r="BC43" i="29" a="1"/>
  <c r="BC43" i="29" s="1"/>
  <c r="BA51" i="29" a="1"/>
  <c r="BA51" i="29" s="1"/>
  <c r="BC51" i="29" a="1"/>
  <c r="BC51" i="29" s="1"/>
  <c r="BA54" i="29" a="1"/>
  <c r="BA54" i="29" s="1"/>
  <c r="AW54" i="29" a="1"/>
  <c r="AW54" i="29" s="1"/>
  <c r="AX54" i="29" a="1"/>
  <c r="AX54" i="29" s="1"/>
  <c r="BC54" i="29" a="1"/>
  <c r="BC54" i="29" s="1"/>
  <c r="AU56" i="29" a="1"/>
  <c r="AU56" i="29" s="1"/>
  <c r="AW56" i="29" a="1"/>
  <c r="AW56" i="29" s="1"/>
  <c r="BF57" i="29" a="1"/>
  <c r="BF57" i="29" s="1"/>
  <c r="BD57" i="29" a="1"/>
  <c r="BD57" i="29" s="1"/>
  <c r="AU60" i="29" a="1"/>
  <c r="AU60" i="29" s="1"/>
  <c r="AW60" i="29" a="1"/>
  <c r="AW60" i="29" s="1"/>
  <c r="BF61" i="29" a="1"/>
  <c r="BF61" i="29" s="1"/>
  <c r="BD61" i="29" a="1"/>
  <c r="BD61" i="29" s="1"/>
  <c r="AU64" i="29" a="1"/>
  <c r="AU64" i="29" s="1"/>
  <c r="AW64" i="29" a="1"/>
  <c r="AW64" i="29" s="1"/>
  <c r="BF65" i="29" a="1"/>
  <c r="BF65" i="29" s="1"/>
  <c r="BD65" i="29" a="1"/>
  <c r="BD65" i="29" s="1"/>
  <c r="BA78" i="29" a="1"/>
  <c r="BA78" i="29" s="1"/>
  <c r="BC78" i="29" a="1"/>
  <c r="BC78" i="29" s="1"/>
  <c r="BA80" i="29" a="1"/>
  <c r="BA80" i="29" s="1"/>
  <c r="BC80" i="29" a="1"/>
  <c r="BC80" i="29" s="1"/>
  <c r="BD8" i="29" a="1"/>
  <c r="BD8" i="29" s="1"/>
  <c r="BF16" i="29" a="1"/>
  <c r="BF16" i="29" s="1"/>
  <c r="BD12" i="29" a="1"/>
  <c r="BD12" i="29" s="1"/>
  <c r="BD5" i="29" a="1"/>
  <c r="BD5" i="29" s="1"/>
  <c r="AZ16" i="29" a="1"/>
  <c r="AZ16" i="29" s="1"/>
  <c r="BA34" i="29" a="1"/>
  <c r="BA34" i="29" s="1"/>
  <c r="AZ13" i="29" a="1"/>
  <c r="AZ13" i="29" s="1"/>
  <c r="BI30" i="29" a="1"/>
  <c r="BI30" i="29" s="1"/>
  <c r="BF34" i="29" a="1"/>
  <c r="BF34" i="29" s="1"/>
  <c r="AX21" i="29" a="1"/>
  <c r="AX21" i="29" s="1"/>
  <c r="BD20" i="29" a="1"/>
  <c r="BD20" i="29" s="1"/>
  <c r="AU7" i="29" a="1"/>
  <c r="AU7" i="29" s="1"/>
  <c r="AW7" i="29" a="1"/>
  <c r="AW7" i="29" s="1"/>
  <c r="AU25" i="29" a="1"/>
  <c r="AU25" i="29" s="1"/>
  <c r="AW25" i="29" a="1"/>
  <c r="AW25" i="29" s="1"/>
  <c r="AZ31" i="29" a="1"/>
  <c r="AZ31" i="29" s="1"/>
  <c r="AX31" i="29" a="1"/>
  <c r="AX31" i="29" s="1"/>
  <c r="AZ35" i="29" a="1"/>
  <c r="AZ35" i="29" s="1"/>
  <c r="AX35" i="29" a="1"/>
  <c r="AX35" i="29" s="1"/>
  <c r="BI43" i="29" a="1"/>
  <c r="BI43" i="29" s="1"/>
  <c r="BG43" i="29" a="1"/>
  <c r="BG43" i="29" s="1"/>
  <c r="BI51" i="29" a="1"/>
  <c r="BI51" i="29" s="1"/>
  <c r="BG51" i="29" a="1"/>
  <c r="BG51" i="29" s="1"/>
  <c r="BG14" i="29" a="1"/>
  <c r="BG14" i="29" s="1"/>
  <c r="BI14" i="29" a="1"/>
  <c r="BI14" i="29" s="1"/>
  <c r="AU18" i="29" a="1"/>
  <c r="AU18" i="29" s="1"/>
  <c r="AW18" i="29" a="1"/>
  <c r="AW18" i="29" s="1"/>
  <c r="BG22" i="29" a="1"/>
  <c r="BG22" i="29" s="1"/>
  <c r="BI22" i="29" a="1"/>
  <c r="BI22" i="29" s="1"/>
  <c r="BD36" i="29" a="1"/>
  <c r="BD36" i="29" s="1"/>
  <c r="BF36" i="29" a="1"/>
  <c r="BF36" i="29" s="1"/>
  <c r="BD37" i="29" a="1"/>
  <c r="BD37" i="29" s="1"/>
  <c r="BF37" i="29" a="1"/>
  <c r="BF37" i="29" s="1"/>
  <c r="BD38" i="29" a="1"/>
  <c r="BD38" i="29" s="1"/>
  <c r="BF38" i="29" a="1"/>
  <c r="BF38" i="29" s="1"/>
  <c r="BD39" i="29" a="1"/>
  <c r="BD39" i="29" s="1"/>
  <c r="BF39" i="29" a="1"/>
  <c r="BF39" i="29" s="1"/>
  <c r="BD40" i="29" a="1"/>
  <c r="BD40" i="29" s="1"/>
  <c r="BF40" i="29" a="1"/>
  <c r="BF40" i="29" s="1"/>
  <c r="BD41" i="29" a="1"/>
  <c r="BD41" i="29" s="1"/>
  <c r="BF41" i="29" a="1"/>
  <c r="BF41" i="29" s="1"/>
  <c r="BD42" i="29" a="1"/>
  <c r="BD42" i="29" s="1"/>
  <c r="BF42" i="29" a="1"/>
  <c r="BF42" i="29" s="1"/>
  <c r="BC15" i="29" a="1"/>
  <c r="BC15" i="29" s="1"/>
  <c r="BA15" i="29" a="1"/>
  <c r="BA15" i="29" s="1"/>
  <c r="AU19" i="29" a="1"/>
  <c r="AU19" i="29" s="1"/>
  <c r="AW19" i="29" a="1"/>
  <c r="AW19" i="29" s="1"/>
  <c r="BF43" i="29" a="1"/>
  <c r="BF43" i="29" s="1"/>
  <c r="BD43" i="29" a="1"/>
  <c r="BD43" i="29" s="1"/>
  <c r="BF44" i="29" a="1"/>
  <c r="BF44" i="29" s="1"/>
  <c r="BD44" i="29" a="1"/>
  <c r="BD44" i="29" s="1"/>
  <c r="BC46" i="29" a="1"/>
  <c r="BC46" i="29" s="1"/>
  <c r="BA46" i="29" a="1"/>
  <c r="BA46" i="29" s="1"/>
  <c r="AX50" i="29" a="1"/>
  <c r="AX50" i="29" s="1"/>
  <c r="AZ50" i="29" a="1"/>
  <c r="AZ50" i="29" s="1"/>
  <c r="BF52" i="29" a="1"/>
  <c r="BF52" i="29" s="1"/>
  <c r="BD52" i="29" a="1"/>
  <c r="BD52" i="29" s="1"/>
  <c r="BI55" i="29" a="1"/>
  <c r="BI55" i="29" s="1"/>
  <c r="BG55" i="29" a="1"/>
  <c r="BG55" i="29" s="1"/>
  <c r="BI63" i="29" a="1"/>
  <c r="BI63" i="29" s="1"/>
  <c r="BG63" i="29" a="1"/>
  <c r="BG63" i="29" s="1"/>
  <c r="AX17" i="29" a="1"/>
  <c r="AX17" i="29" s="1"/>
  <c r="BG11" i="29" a="1"/>
  <c r="BG11" i="29" s="1"/>
  <c r="BI11" i="29" a="1"/>
  <c r="BI11" i="29" s="1"/>
  <c r="AZ29" i="29" a="1"/>
  <c r="AZ29" i="29" s="1"/>
  <c r="AX29" i="29" a="1"/>
  <c r="AX29" i="29" s="1"/>
  <c r="AZ33" i="29" a="1"/>
  <c r="AZ33" i="29" s="1"/>
  <c r="AX33" i="29" a="1"/>
  <c r="AX33" i="29" s="1"/>
  <c r="BI39" i="29" a="1"/>
  <c r="BI39" i="29" s="1"/>
  <c r="BG39" i="29" a="1"/>
  <c r="BG39" i="29" s="1"/>
  <c r="BI47" i="29" a="1"/>
  <c r="BI47" i="29" s="1"/>
  <c r="BG47" i="29" a="1"/>
  <c r="BG47" i="29" s="1"/>
  <c r="BC14" i="29" a="1"/>
  <c r="BC14" i="29" s="1"/>
  <c r="BA14" i="29" a="1"/>
  <c r="BA14" i="29" s="1"/>
  <c r="BC22" i="29" a="1"/>
  <c r="BC22" i="29" s="1"/>
  <c r="BA22" i="29" a="1"/>
  <c r="BA22" i="29" s="1"/>
  <c r="BF13" i="29" a="1"/>
  <c r="BF13" i="29" s="1"/>
  <c r="BD13" i="29" a="1"/>
  <c r="BD13" i="29" s="1"/>
  <c r="BF21" i="29" a="1"/>
  <c r="BF21" i="29" s="1"/>
  <c r="BD21" i="29" a="1"/>
  <c r="BD21" i="29" s="1"/>
  <c r="BF26" i="29" a="1"/>
  <c r="BF26" i="29" s="1"/>
  <c r="BD26" i="29" a="1"/>
  <c r="BD26" i="29" s="1"/>
  <c r="BG15" i="29" a="1"/>
  <c r="BG15" i="29" s="1"/>
  <c r="BI15" i="29" a="1"/>
  <c r="BI15" i="29" s="1"/>
  <c r="BC23" i="29" a="1"/>
  <c r="BC23" i="29" s="1"/>
  <c r="BA23" i="29" a="1"/>
  <c r="BA23" i="29" s="1"/>
  <c r="BG23" i="29" a="1"/>
  <c r="BG23" i="29" s="1"/>
  <c r="BI23" i="29" a="1"/>
  <c r="BI23" i="29" s="1"/>
  <c r="BG26" i="29" a="1"/>
  <c r="BG26" i="29" s="1"/>
  <c r="BI26" i="29" a="1"/>
  <c r="BI26" i="29" s="1"/>
  <c r="AW29" i="29" a="1"/>
  <c r="AW29" i="29" s="1"/>
  <c r="AU29" i="29" a="1"/>
  <c r="AU29" i="29" s="1"/>
  <c r="AW31" i="29" a="1"/>
  <c r="AW31" i="29" s="1"/>
  <c r="AU31" i="29" a="1"/>
  <c r="AU31" i="29" s="1"/>
  <c r="AW33" i="29" a="1"/>
  <c r="AW33" i="29" s="1"/>
  <c r="AU33" i="29" a="1"/>
  <c r="AU33" i="29" s="1"/>
  <c r="AW35" i="29" a="1"/>
  <c r="AW35" i="29" s="1"/>
  <c r="AU35" i="29" a="1"/>
  <c r="AU35" i="29" s="1"/>
  <c r="AZ49" i="29" a="1"/>
  <c r="AZ49" i="29" s="1"/>
  <c r="AX49" i="29" a="1"/>
  <c r="AX49" i="29" s="1"/>
  <c r="BF51" i="29" a="1"/>
  <c r="BF51" i="29" s="1"/>
  <c r="BD51" i="29" a="1"/>
  <c r="BD51" i="29" s="1"/>
  <c r="BA58" i="29" a="1"/>
  <c r="BA58" i="29" s="1"/>
  <c r="AZ58" i="29" a="1"/>
  <c r="AZ58" i="29" s="1"/>
  <c r="AX58" i="29" a="1"/>
  <c r="AX58" i="29" s="1"/>
  <c r="BC58" i="29" a="1"/>
  <c r="BC58" i="29" s="1"/>
  <c r="BG6" i="29" a="1"/>
  <c r="BG6" i="29" s="1"/>
  <c r="BI6" i="29" a="1"/>
  <c r="BI6" i="29" s="1"/>
  <c r="BG10" i="29" a="1"/>
  <c r="BG10" i="29" s="1"/>
  <c r="BI10" i="29" a="1"/>
  <c r="BI10" i="29" s="1"/>
  <c r="BA6" i="29" a="1"/>
  <c r="BA6" i="29" s="1"/>
  <c r="BC6" i="29" a="1"/>
  <c r="BC6" i="29" s="1"/>
  <c r="BA10" i="29" a="1"/>
  <c r="BA10" i="29" s="1"/>
  <c r="BC10" i="29" a="1"/>
  <c r="BC10" i="29" s="1"/>
  <c r="AU16" i="29" a="1"/>
  <c r="AU16" i="29" s="1"/>
  <c r="AW16" i="29" a="1"/>
  <c r="AW16" i="29" s="1"/>
  <c r="BA20" i="29" a="1"/>
  <c r="BA20" i="29" s="1"/>
  <c r="BC20" i="29" a="1"/>
  <c r="BC20" i="29" s="1"/>
  <c r="BG20" i="29" a="1"/>
  <c r="BG20" i="29" s="1"/>
  <c r="BI20" i="29" a="1"/>
  <c r="BI20" i="29" s="1"/>
  <c r="AU24" i="29" a="1"/>
  <c r="AU24" i="29" s="1"/>
  <c r="AW24" i="29" a="1"/>
  <c r="AW24" i="29" s="1"/>
  <c r="AU27" i="29" a="1"/>
  <c r="AU27" i="29" s="1"/>
  <c r="AW27" i="29" a="1"/>
  <c r="AW27" i="29" s="1"/>
  <c r="AU13" i="29" a="1"/>
  <c r="AU13" i="29" s="1"/>
  <c r="AW13" i="29" a="1"/>
  <c r="AW13" i="29" s="1"/>
  <c r="BC17" i="29" a="1"/>
  <c r="BC17" i="29" s="1"/>
  <c r="BA17" i="29" a="1"/>
  <c r="BA17" i="29" s="1"/>
  <c r="BG17" i="29" a="1"/>
  <c r="BG17" i="29" s="1"/>
  <c r="BI17" i="29" a="1"/>
  <c r="BI17" i="29" s="1"/>
  <c r="AU21" i="29" a="1"/>
  <c r="AU21" i="29" s="1"/>
  <c r="AW21" i="29" a="1"/>
  <c r="AW21" i="29" s="1"/>
  <c r="BC25" i="29" a="1"/>
  <c r="BC25" i="29" s="1"/>
  <c r="BA25" i="29" a="1"/>
  <c r="BA25" i="29" s="1"/>
  <c r="BD25" i="29" a="1"/>
  <c r="BD25" i="29" s="1"/>
  <c r="BF25" i="29" a="1"/>
  <c r="BF25" i="29" s="1"/>
  <c r="BC26" i="29" a="1"/>
  <c r="BC26" i="29" s="1"/>
  <c r="BA26" i="29" a="1"/>
  <c r="BA26" i="29" s="1"/>
  <c r="BI29" i="29" a="1"/>
  <c r="BI29" i="29" s="1"/>
  <c r="BA29" i="29" a="1"/>
  <c r="BA29" i="29" s="1"/>
  <c r="BF29" i="29" a="1"/>
  <c r="BF29" i="29" s="1"/>
  <c r="BC29" i="29" a="1"/>
  <c r="BC29" i="29" s="1"/>
  <c r="BF33" i="29" a="1"/>
  <c r="BF33" i="29" s="1"/>
  <c r="BC33" i="29" a="1"/>
  <c r="BC33" i="29" s="1"/>
  <c r="BA33" i="29" a="1"/>
  <c r="BA33" i="29" s="1"/>
  <c r="BD33" i="29" a="1"/>
  <c r="BD33" i="29" s="1"/>
  <c r="BI33" i="29" a="1"/>
  <c r="BI33" i="29" s="1"/>
  <c r="BI35" i="29" a="1"/>
  <c r="BI35" i="29" s="1"/>
  <c r="BF35" i="29" a="1"/>
  <c r="BF35" i="29" s="1"/>
  <c r="BI38" i="29" a="1"/>
  <c r="BI38" i="29" s="1"/>
  <c r="BG38" i="29" a="1"/>
  <c r="BG38" i="29" s="1"/>
  <c r="BI42" i="29" a="1"/>
  <c r="BI42" i="29" s="1"/>
  <c r="BG42" i="29" a="1"/>
  <c r="BG42" i="29" s="1"/>
  <c r="BI46" i="29" a="1"/>
  <c r="BI46" i="29" s="1"/>
  <c r="BG46" i="29" a="1"/>
  <c r="BG46" i="29" s="1"/>
  <c r="BI50" i="29" a="1"/>
  <c r="BI50" i="29" s="1"/>
  <c r="BG50" i="29" a="1"/>
  <c r="BG50" i="29" s="1"/>
  <c r="BG54" i="29" a="1"/>
  <c r="BG54" i="29" s="1"/>
  <c r="BI54" i="29" a="1"/>
  <c r="BI54" i="29" s="1"/>
  <c r="AZ18" i="29" a="1"/>
  <c r="AZ18" i="29" s="1"/>
  <c r="AX18" i="29" a="1"/>
  <c r="AX18" i="29" s="1"/>
  <c r="AZ26" i="29" a="1"/>
  <c r="AZ26" i="29" s="1"/>
  <c r="AX26" i="29" a="1"/>
  <c r="AX26" i="29" s="1"/>
  <c r="BA27" i="29" a="1"/>
  <c r="BA27" i="29" s="1"/>
  <c r="BC27" i="29" a="1"/>
  <c r="BC27" i="29" s="1"/>
  <c r="AX36" i="29" a="1"/>
  <c r="AX36" i="29" s="1"/>
  <c r="AZ36" i="29" a="1"/>
  <c r="AZ36" i="29" s="1"/>
  <c r="AX37" i="29" a="1"/>
  <c r="AX37" i="29" s="1"/>
  <c r="AZ37" i="29" a="1"/>
  <c r="AZ37" i="29" s="1"/>
  <c r="AX38" i="29" a="1"/>
  <c r="AX38" i="29" s="1"/>
  <c r="AZ38" i="29" a="1"/>
  <c r="AZ38" i="29" s="1"/>
  <c r="AX39" i="29" a="1"/>
  <c r="AX39" i="29" s="1"/>
  <c r="AZ39" i="29" a="1"/>
  <c r="AZ39" i="29" s="1"/>
  <c r="AX40" i="29" a="1"/>
  <c r="AX40" i="29" s="1"/>
  <c r="AZ40" i="29" a="1"/>
  <c r="AZ40" i="29" s="1"/>
  <c r="AX41" i="29" a="1"/>
  <c r="AX41" i="29" s="1"/>
  <c r="AZ41" i="29" a="1"/>
  <c r="AZ41" i="29" s="1"/>
  <c r="AX42" i="29" a="1"/>
  <c r="AX42" i="29" s="1"/>
  <c r="AZ42" i="29" a="1"/>
  <c r="AZ42" i="29" s="1"/>
  <c r="AZ47" i="29" a="1"/>
  <c r="AZ47" i="29" s="1"/>
  <c r="AX47" i="29" a="1"/>
  <c r="AX47" i="29" s="1"/>
  <c r="BF49" i="29" a="1"/>
  <c r="BF49" i="29" s="1"/>
  <c r="BD49" i="29" a="1"/>
  <c r="BD49" i="29" s="1"/>
  <c r="BG61" i="29" a="1"/>
  <c r="BG61" i="29" s="1"/>
  <c r="BI61" i="29" a="1"/>
  <c r="BI61" i="29" s="1"/>
  <c r="AU55" i="29" a="1"/>
  <c r="AU55" i="29" s="1"/>
  <c r="AW55" i="29" a="1"/>
  <c r="AW55" i="29" s="1"/>
  <c r="AU59" i="29" a="1"/>
  <c r="AU59" i="29" s="1"/>
  <c r="AW59" i="29" a="1"/>
  <c r="AW59" i="29" s="1"/>
  <c r="AU63" i="29" a="1"/>
  <c r="AU63" i="29" s="1"/>
  <c r="AW63" i="29" a="1"/>
  <c r="AW63" i="29" s="1"/>
  <c r="BG58" i="29" a="1"/>
  <c r="BG58" i="29" s="1"/>
  <c r="BI58" i="29" a="1"/>
  <c r="BI58" i="29" s="1"/>
  <c r="AU49" i="29" a="1"/>
  <c r="AU49" i="29" s="1"/>
  <c r="AW49" i="29" a="1"/>
  <c r="AW49" i="29" s="1"/>
  <c r="AX20" i="29" a="1"/>
  <c r="AX20" i="29" s="1"/>
  <c r="AZ20" i="29" a="1"/>
  <c r="AZ20" i="29" s="1"/>
  <c r="BA30" i="29" a="1"/>
  <c r="BA30" i="29" s="1"/>
  <c r="BI27" i="29" a="1"/>
  <c r="BI27" i="29" s="1"/>
  <c r="BC30" i="29" a="1"/>
  <c r="BC30" i="29" s="1"/>
  <c r="BD28" i="29" a="1"/>
  <c r="BD28" i="29" s="1"/>
  <c r="BD16" i="29" a="1"/>
  <c r="BD16" i="29" s="1"/>
  <c r="BC31" i="29" a="1"/>
  <c r="BC31" i="29" s="1"/>
  <c r="BA28" i="29" a="1"/>
  <c r="BA28" i="29" s="1"/>
  <c r="AZ54" i="29" a="1"/>
  <c r="AZ54" i="29" s="1"/>
  <c r="BG5" i="29" a="1"/>
  <c r="BG5" i="29" s="1"/>
  <c r="BI5" i="29" a="1"/>
  <c r="BI5" i="29" s="1"/>
  <c r="BG9" i="29" a="1"/>
  <c r="BG9" i="29" s="1"/>
  <c r="BI9" i="29" a="1"/>
  <c r="BI9" i="29" s="1"/>
  <c r="AU4" i="29" a="1"/>
  <c r="AU4" i="29" s="1"/>
  <c r="AW4" i="29" a="1"/>
  <c r="AW4" i="29" s="1"/>
  <c r="AU6" i="29" a="1"/>
  <c r="AU6" i="29" s="1"/>
  <c r="AW6" i="29" a="1"/>
  <c r="AW6" i="29" s="1"/>
  <c r="AU8" i="29" a="1"/>
  <c r="AU8" i="29" s="1"/>
  <c r="AW8" i="29" a="1"/>
  <c r="AW8" i="29" s="1"/>
  <c r="AU10" i="29" a="1"/>
  <c r="AU10" i="29" s="1"/>
  <c r="AW10" i="29" a="1"/>
  <c r="AW10" i="29" s="1"/>
  <c r="AU12" i="29" a="1"/>
  <c r="AU12" i="29" s="1"/>
  <c r="AW12" i="29" a="1"/>
  <c r="AW12" i="29" s="1"/>
  <c r="BA7" i="29" a="1"/>
  <c r="BA7" i="29" s="1"/>
  <c r="BC7" i="29" a="1"/>
  <c r="BC7" i="29" s="1"/>
  <c r="BD24" i="29" a="1"/>
  <c r="BD24" i="29" s="1"/>
  <c r="BF24" i="29" a="1"/>
  <c r="BF24" i="29" s="1"/>
  <c r="BG25" i="29" a="1"/>
  <c r="BG25" i="29" s="1"/>
  <c r="BI25" i="29" a="1"/>
  <c r="BI25" i="29" s="1"/>
  <c r="AZ28" i="29" a="1"/>
  <c r="AZ28" i="29" s="1"/>
  <c r="AX28" i="29" a="1"/>
  <c r="AX28" i="29" s="1"/>
  <c r="AZ32" i="29" a="1"/>
  <c r="AZ32" i="29" s="1"/>
  <c r="AX32" i="29" a="1"/>
  <c r="AX32" i="29" s="1"/>
  <c r="BI41" i="29" a="1"/>
  <c r="BI41" i="29" s="1"/>
  <c r="BG41" i="29" a="1"/>
  <c r="BG41" i="29" s="1"/>
  <c r="AU14" i="29" a="1"/>
  <c r="AU14" i="29" s="1"/>
  <c r="AW14" i="29" a="1"/>
  <c r="AW14" i="29" s="1"/>
  <c r="BG18" i="29" a="1"/>
  <c r="BG18" i="29" s="1"/>
  <c r="BI18" i="29" a="1"/>
  <c r="BI18" i="29" s="1"/>
  <c r="AU22" i="29" a="1"/>
  <c r="AU22" i="29" s="1"/>
  <c r="AW22" i="29" a="1"/>
  <c r="AW22" i="29" s="1"/>
  <c r="BC19" i="29" a="1"/>
  <c r="BC19" i="29" s="1"/>
  <c r="BA19" i="29" a="1"/>
  <c r="BA19" i="29" s="1"/>
  <c r="AU23" i="29" a="1"/>
  <c r="AU23" i="29" s="1"/>
  <c r="AW23" i="29" a="1"/>
  <c r="AW23" i="29" s="1"/>
  <c r="AU26" i="29" a="1"/>
  <c r="AU26" i="29" s="1"/>
  <c r="AW26" i="29" a="1"/>
  <c r="AW26" i="29" s="1"/>
  <c r="AW28" i="29" a="1"/>
  <c r="AW28" i="29" s="1"/>
  <c r="AU28" i="29" a="1"/>
  <c r="AU28" i="29" s="1"/>
  <c r="AW30" i="29" a="1"/>
  <c r="AW30" i="29" s="1"/>
  <c r="AU30" i="29" a="1"/>
  <c r="AU30" i="29" s="1"/>
  <c r="AW32" i="29" a="1"/>
  <c r="AW32" i="29" s="1"/>
  <c r="AU32" i="29" a="1"/>
  <c r="AU32" i="29" s="1"/>
  <c r="AW34" i="29" a="1"/>
  <c r="AW34" i="29" s="1"/>
  <c r="AU34" i="29" a="1"/>
  <c r="AU34" i="29" s="1"/>
  <c r="AZ45" i="29" a="1"/>
  <c r="AZ45" i="29" s="1"/>
  <c r="AX45" i="29" a="1"/>
  <c r="AX45" i="29" s="1"/>
  <c r="BF47" i="29" a="1"/>
  <c r="BF47" i="29" s="1"/>
  <c r="BD47" i="29" a="1"/>
  <c r="BD47" i="29" s="1"/>
  <c r="AZ53" i="29" a="1"/>
  <c r="AZ53" i="29" s="1"/>
  <c r="AX53" i="29" a="1"/>
  <c r="AX53" i="29" s="1"/>
  <c r="BF56" i="29" a="1"/>
  <c r="BF56" i="29" s="1"/>
  <c r="BD56" i="29" a="1"/>
  <c r="BD56" i="29" s="1"/>
  <c r="BF60" i="29" a="1"/>
  <c r="BF60" i="29" s="1"/>
  <c r="BD60" i="29" a="1"/>
  <c r="BD60" i="29" s="1"/>
  <c r="BF64" i="29" a="1"/>
  <c r="BF64" i="29" s="1"/>
  <c r="BD64" i="29" a="1"/>
  <c r="BD64" i="29" s="1"/>
  <c r="AW39" i="29" a="1"/>
  <c r="AW39" i="29" s="1"/>
  <c r="AU39" i="29" a="1"/>
  <c r="AU39" i="29" s="1"/>
  <c r="BA49" i="29" a="1"/>
  <c r="BA49" i="29" s="1"/>
  <c r="BC49" i="29" a="1"/>
  <c r="BC49" i="29" s="1"/>
  <c r="AX61" i="29" a="1"/>
  <c r="AX61" i="29" s="1"/>
  <c r="AZ61" i="29" a="1"/>
  <c r="AZ61" i="29" s="1"/>
  <c r="BI66" i="29" a="1"/>
  <c r="BI66" i="29" s="1"/>
  <c r="BG66" i="29" a="1"/>
  <c r="BG66" i="29" s="1"/>
  <c r="AX16" i="29" a="1"/>
  <c r="AX16" i="29" s="1"/>
  <c r="AX24" i="29" a="1"/>
  <c r="AX24" i="29" s="1"/>
  <c r="BI32" i="29" a="1"/>
  <c r="BI32" i="29" s="1"/>
  <c r="BA90" i="29" a="1"/>
  <c r="BA90" i="29" s="1"/>
  <c r="BC90" i="29" a="1"/>
  <c r="BC90" i="29" s="1"/>
  <c r="BD91" i="29" a="1"/>
  <c r="BD91" i="29" s="1"/>
  <c r="BF91" i="29" a="1"/>
  <c r="BF91" i="29" s="1"/>
  <c r="BG92" i="29" a="1"/>
  <c r="BG92" i="29" s="1"/>
  <c r="BI92" i="29" a="1"/>
  <c r="BI92" i="29" s="1"/>
  <c r="BA94" i="29" a="1"/>
  <c r="BA94" i="29" s="1"/>
  <c r="BC94" i="29" a="1"/>
  <c r="BC94" i="29" s="1"/>
  <c r="BD95" i="29" a="1"/>
  <c r="BD95" i="29" s="1"/>
  <c r="BF95" i="29" a="1"/>
  <c r="BF95" i="29" s="1"/>
  <c r="BG96" i="29" a="1"/>
  <c r="BG96" i="29" s="1"/>
  <c r="BI96" i="29" a="1"/>
  <c r="BI96" i="29" s="1"/>
  <c r="BA98" i="29" a="1"/>
  <c r="BA98" i="29" s="1"/>
  <c r="BC98" i="29" a="1"/>
  <c r="BC98" i="29" s="1"/>
  <c r="BD99" i="29" a="1"/>
  <c r="BD99" i="29" s="1"/>
  <c r="BF99" i="29" a="1"/>
  <c r="BF99" i="29" s="1"/>
  <c r="BG100" i="29" a="1"/>
  <c r="BG100" i="29" s="1"/>
  <c r="BI100" i="29" a="1"/>
  <c r="BI100" i="29" s="1"/>
  <c r="BA102" i="29" a="1"/>
  <c r="BA102" i="29" s="1"/>
  <c r="BC102" i="29" a="1"/>
  <c r="BC102" i="29" s="1"/>
  <c r="BD103" i="29" a="1"/>
  <c r="BD103" i="29" s="1"/>
  <c r="BF103" i="29" a="1"/>
  <c r="BF103" i="29" s="1"/>
  <c r="BG104" i="29" a="1"/>
  <c r="BG104" i="29" s="1"/>
  <c r="BI104" i="29" a="1"/>
  <c r="BI104" i="29" s="1"/>
  <c r="AW81" i="29" a="1"/>
  <c r="AW81" i="29" s="1"/>
  <c r="AU81" i="29" a="1"/>
  <c r="AU81" i="29" s="1"/>
  <c r="AW82" i="29" a="1"/>
  <c r="AW82" i="29" s="1"/>
  <c r="AU82" i="29" a="1"/>
  <c r="AU82" i="29" s="1"/>
  <c r="AW83" i="29" a="1"/>
  <c r="AW83" i="29" s="1"/>
  <c r="AU83" i="29" a="1"/>
  <c r="AU83" i="29" s="1"/>
  <c r="AW84" i="29" a="1"/>
  <c r="AW84" i="29" s="1"/>
  <c r="AU84" i="29" a="1"/>
  <c r="AU84" i="29" s="1"/>
  <c r="AW85" i="29" a="1"/>
  <c r="AW85" i="29" s="1"/>
  <c r="AU85" i="29" a="1"/>
  <c r="AU85" i="29" s="1"/>
  <c r="AW86" i="29" a="1"/>
  <c r="AW86" i="29" s="1"/>
  <c r="AU86" i="29" a="1"/>
  <c r="AU86" i="29" s="1"/>
  <c r="AW87" i="29" a="1"/>
  <c r="AW87" i="29" s="1"/>
  <c r="AU87" i="29" a="1"/>
  <c r="AU87" i="29" s="1"/>
  <c r="AW88" i="29" a="1"/>
  <c r="AW88" i="29" s="1"/>
  <c r="AU88" i="29" a="1"/>
  <c r="AU88" i="29" s="1"/>
  <c r="AW89" i="29" a="1"/>
  <c r="AW89" i="29" s="1"/>
  <c r="AU89" i="29" a="1"/>
  <c r="AU89" i="29" s="1"/>
  <c r="BA109" i="29" a="1"/>
  <c r="BA109" i="29" s="1"/>
  <c r="BC109" i="29" a="1"/>
  <c r="BC109" i="29" s="1"/>
  <c r="BA113" i="29" a="1"/>
  <c r="BA113" i="29" s="1"/>
  <c r="BC113" i="29" a="1"/>
  <c r="BC113" i="29" s="1"/>
  <c r="AW90" i="29" a="1"/>
  <c r="AW90" i="29" s="1"/>
  <c r="AU90" i="29" a="1"/>
  <c r="AU90" i="29" s="1"/>
  <c r="AW92" i="29" a="1"/>
  <c r="AW92" i="29" s="1"/>
  <c r="AU92" i="29" a="1"/>
  <c r="AU92" i="29" s="1"/>
  <c r="AW94" i="29" a="1"/>
  <c r="AW94" i="29" s="1"/>
  <c r="AU94" i="29" a="1"/>
  <c r="AU94" i="29" s="1"/>
  <c r="AW96" i="29" a="1"/>
  <c r="AW96" i="29" s="1"/>
  <c r="AU96" i="29" a="1"/>
  <c r="AU96" i="29" s="1"/>
  <c r="AW98" i="29" a="1"/>
  <c r="AW98" i="29" s="1"/>
  <c r="AU98" i="29" a="1"/>
  <c r="AU98" i="29" s="1"/>
  <c r="AW100" i="29" a="1"/>
  <c r="AW100" i="29" s="1"/>
  <c r="AU100" i="29" a="1"/>
  <c r="AU100" i="29" s="1"/>
  <c r="AW102" i="29" a="1"/>
  <c r="AW102" i="29" s="1"/>
  <c r="AU102" i="29" a="1"/>
  <c r="AU102" i="29" s="1"/>
  <c r="AW104" i="29" a="1"/>
  <c r="AW104" i="29" s="1"/>
  <c r="AU104" i="29" a="1"/>
  <c r="AU104" i="29" s="1"/>
  <c r="AW106" i="29" a="1"/>
  <c r="AW106" i="29" s="1"/>
  <c r="AU106" i="29" a="1"/>
  <c r="AU106" i="29" s="1"/>
  <c r="BI107" i="29" a="1"/>
  <c r="BI107" i="29" s="1"/>
  <c r="BG107" i="29" a="1"/>
  <c r="BG107" i="29" s="1"/>
  <c r="BI109" i="29" a="1"/>
  <c r="BI109" i="29" s="1"/>
  <c r="BG109" i="29" a="1"/>
  <c r="BG109" i="29" s="1"/>
  <c r="BI111" i="29" a="1"/>
  <c r="BI111" i="29" s="1"/>
  <c r="BG111" i="29" a="1"/>
  <c r="BG111" i="29" s="1"/>
  <c r="BI113" i="29" a="1"/>
  <c r="BI113" i="29" s="1"/>
  <c r="BG113" i="29" a="1"/>
  <c r="BG113" i="29" s="1"/>
  <c r="BI115" i="29" a="1"/>
  <c r="BI115" i="29" s="1"/>
  <c r="BG115" i="29" a="1"/>
  <c r="BG115" i="29" s="1"/>
  <c r="BD118" i="29" a="1"/>
  <c r="BD118" i="29" s="1"/>
  <c r="BF118" i="29" a="1"/>
  <c r="BF118" i="29" s="1"/>
  <c r="AW137" i="29" a="1"/>
  <c r="AW137" i="29" s="1"/>
  <c r="AU137" i="29" a="1"/>
  <c r="AU137" i="29" s="1"/>
  <c r="AW141" i="29" a="1"/>
  <c r="AW141" i="29" s="1"/>
  <c r="AU141" i="29" a="1"/>
  <c r="AU141" i="29" s="1"/>
  <c r="BD110" i="29" a="1"/>
  <c r="BD110" i="29" s="1"/>
  <c r="BF110" i="29" a="1"/>
  <c r="BF110" i="29" s="1"/>
  <c r="AX112" i="29" a="1"/>
  <c r="AX112" i="29" s="1"/>
  <c r="AZ112" i="29" a="1"/>
  <c r="AZ112" i="29" s="1"/>
  <c r="AX116" i="29" a="1"/>
  <c r="AX116" i="29" s="1"/>
  <c r="AZ116" i="29" a="1"/>
  <c r="AZ116" i="29" s="1"/>
  <c r="AX126" i="29" a="1"/>
  <c r="AX126" i="29" s="1"/>
  <c r="AZ126" i="29" a="1"/>
  <c r="AZ126" i="29" s="1"/>
  <c r="BA131" i="29" a="1"/>
  <c r="BA131" i="29" s="1"/>
  <c r="BC131" i="29" a="1"/>
  <c r="BC131" i="29" s="1"/>
  <c r="BA134" i="29" a="1"/>
  <c r="BA134" i="29" s="1"/>
  <c r="BC134" i="29" a="1"/>
  <c r="BC134" i="29" s="1"/>
  <c r="BA136" i="29" a="1"/>
  <c r="BA136" i="29" s="1"/>
  <c r="BC136" i="29" a="1"/>
  <c r="BC136" i="29" s="1"/>
  <c r="BA138" i="29" a="1"/>
  <c r="BA138" i="29" s="1"/>
  <c r="BC138" i="29" a="1"/>
  <c r="BC138" i="29" s="1"/>
  <c r="BA140" i="29" a="1"/>
  <c r="BA140" i="29" s="1"/>
  <c r="BC140" i="29" a="1"/>
  <c r="BC140" i="29" s="1"/>
  <c r="BA142" i="29" a="1"/>
  <c r="BA142" i="29" s="1"/>
  <c r="BC142" i="29" a="1"/>
  <c r="BC142" i="29" s="1"/>
  <c r="BG129" i="29" a="1"/>
  <c r="BG129" i="29" s="1"/>
  <c r="BI129" i="29" a="1"/>
  <c r="BI129" i="29" s="1"/>
  <c r="BG133" i="29" a="1"/>
  <c r="BG133" i="29" s="1"/>
  <c r="BI133" i="29" a="1"/>
  <c r="BI133" i="29" s="1"/>
  <c r="BG137" i="29" a="1"/>
  <c r="BG137" i="29" s="1"/>
  <c r="BI137" i="29" a="1"/>
  <c r="BI137" i="29" s="1"/>
  <c r="BG141" i="29" a="1"/>
  <c r="BG141" i="29" s="1"/>
  <c r="BI141" i="29" a="1"/>
  <c r="BI141" i="29" s="1"/>
  <c r="BI106" i="29" a="1"/>
  <c r="BI106" i="29" s="1"/>
  <c r="BG106" i="29" a="1"/>
  <c r="BG106" i="29" s="1"/>
  <c r="AX111" i="29" a="1"/>
  <c r="AX111" i="29" s="1"/>
  <c r="AZ111" i="29" a="1"/>
  <c r="AZ111" i="29" s="1"/>
  <c r="BD113" i="29" a="1"/>
  <c r="BD113" i="29" s="1"/>
  <c r="BF113" i="29" a="1"/>
  <c r="BF113" i="29" s="1"/>
  <c r="BG163" i="29" a="1"/>
  <c r="BG163" i="29" s="1"/>
  <c r="BI163" i="29" a="1"/>
  <c r="BI163" i="29" s="1"/>
  <c r="BG168" i="29" a="1"/>
  <c r="BG168" i="29" s="1"/>
  <c r="BI168" i="29" a="1"/>
  <c r="BI168" i="29" s="1"/>
  <c r="BF167" i="29" a="1"/>
  <c r="BF167" i="29" s="1"/>
  <c r="BD167" i="29" a="1"/>
  <c r="BD167" i="29" s="1"/>
  <c r="BF171" i="29" a="1"/>
  <c r="BF171" i="29" s="1"/>
  <c r="BD171" i="29" a="1"/>
  <c r="BD171" i="29" s="1"/>
  <c r="BF175" i="29" a="1"/>
  <c r="BF175" i="29" s="1"/>
  <c r="BD175" i="29" a="1"/>
  <c r="BD175" i="29" s="1"/>
  <c r="AZ163" i="29" a="1"/>
  <c r="AZ163" i="29" s="1"/>
  <c r="AX163" i="29" a="1"/>
  <c r="AX163" i="29" s="1"/>
  <c r="AU167" i="29" a="1"/>
  <c r="AU167" i="29" s="1"/>
  <c r="AW167" i="29" a="1"/>
  <c r="AW167" i="29" s="1"/>
  <c r="BF168" i="29" a="1"/>
  <c r="BF168" i="29" s="1"/>
  <c r="BD168" i="29" a="1"/>
  <c r="BD168" i="29" s="1"/>
  <c r="AX171" i="29" a="1"/>
  <c r="AX171" i="29" s="1"/>
  <c r="AZ171" i="29" a="1"/>
  <c r="AZ171" i="29" s="1"/>
  <c r="BC175" i="29" a="1"/>
  <c r="BC175" i="29" s="1"/>
  <c r="BA175" i="29" a="1"/>
  <c r="BA175" i="29" s="1"/>
  <c r="BA177" i="29" a="1"/>
  <c r="BA177" i="29" s="1"/>
  <c r="BC177" i="29" a="1"/>
  <c r="BC177" i="29" s="1"/>
  <c r="BD147" i="29" a="1"/>
  <c r="BD147" i="29" s="1"/>
  <c r="BF147" i="29" a="1"/>
  <c r="BF147" i="29" s="1"/>
  <c r="BD155" i="29" a="1"/>
  <c r="BD155" i="29" s="1"/>
  <c r="BF155" i="29" a="1"/>
  <c r="BF155" i="29" s="1"/>
  <c r="BF162" i="29" a="1"/>
  <c r="BF162" i="29" s="1"/>
  <c r="BD162" i="29" a="1"/>
  <c r="BD162" i="29" s="1"/>
  <c r="AX164" i="29" a="1"/>
  <c r="AX164" i="29" s="1"/>
  <c r="AZ164" i="29" a="1"/>
  <c r="AZ164" i="29" s="1"/>
  <c r="AU172" i="29" a="1"/>
  <c r="AU172" i="29" s="1"/>
  <c r="AW172" i="29" a="1"/>
  <c r="AW172" i="29" s="1"/>
  <c r="BG177" i="29" a="1"/>
  <c r="BG177" i="29" s="1"/>
  <c r="BI177" i="29" a="1"/>
  <c r="BI177" i="29" s="1"/>
  <c r="BC145" i="29" a="1"/>
  <c r="BC145" i="29" s="1"/>
  <c r="BA145" i="29" a="1"/>
  <c r="BA145" i="29" s="1"/>
  <c r="BC149" i="29" a="1"/>
  <c r="BC149" i="29" s="1"/>
  <c r="BA149" i="29" a="1"/>
  <c r="BA149" i="29" s="1"/>
  <c r="BC153" i="29" a="1"/>
  <c r="BC153" i="29" s="1"/>
  <c r="BA153" i="29" a="1"/>
  <c r="BA153" i="29" s="1"/>
  <c r="BC157" i="29" a="1"/>
  <c r="BC157" i="29" s="1"/>
  <c r="BA157" i="29" a="1"/>
  <c r="BA157" i="29" s="1"/>
  <c r="BC161" i="29" a="1"/>
  <c r="BC161" i="29" s="1"/>
  <c r="BA161" i="29" a="1"/>
  <c r="BA161" i="29" s="1"/>
  <c r="BI167" i="29" a="1"/>
  <c r="BI167" i="29" s="1"/>
  <c r="BG167" i="29" a="1"/>
  <c r="BG167" i="29" s="1"/>
  <c r="BI175" i="29" a="1"/>
  <c r="BI175" i="29" s="1"/>
  <c r="BG175" i="29" a="1"/>
  <c r="BG175" i="29" s="1"/>
  <c r="AX191" i="29" a="1"/>
  <c r="AX191" i="29" s="1"/>
  <c r="AZ191" i="29" a="1"/>
  <c r="AZ191" i="29" s="1"/>
  <c r="AX207" i="29" a="1"/>
  <c r="AX207" i="29" s="1"/>
  <c r="AZ207" i="29" a="1"/>
  <c r="AZ207" i="29" s="1"/>
  <c r="BA229" i="29" a="1"/>
  <c r="BA229" i="29" s="1"/>
  <c r="BC229" i="29" a="1"/>
  <c r="BC229" i="29" s="1"/>
  <c r="BA233" i="29" a="1"/>
  <c r="BA233" i="29" s="1"/>
  <c r="BC233" i="29" a="1"/>
  <c r="BC233" i="29" s="1"/>
  <c r="AU236" i="29" a="1"/>
  <c r="AU236" i="29" s="1"/>
  <c r="AW236" i="29" a="1"/>
  <c r="AW236" i="29" s="1"/>
  <c r="AU240" i="29" a="1"/>
  <c r="AU240" i="29" s="1"/>
  <c r="AW240" i="29" a="1"/>
  <c r="AW240" i="29" s="1"/>
  <c r="AU244" i="29" a="1"/>
  <c r="AU244" i="29" s="1"/>
  <c r="AW244" i="29" a="1"/>
  <c r="AW244" i="29" s="1"/>
  <c r="AU248" i="29" a="1"/>
  <c r="AU248" i="29" s="1"/>
  <c r="AW248" i="29" a="1"/>
  <c r="AW248" i="29" s="1"/>
  <c r="AU252" i="29" a="1"/>
  <c r="AU252" i="29" s="1"/>
  <c r="AW252" i="29" a="1"/>
  <c r="AW252" i="29" s="1"/>
  <c r="AU256" i="29" a="1"/>
  <c r="AU256" i="29" s="1"/>
  <c r="AW256" i="29" a="1"/>
  <c r="AW256" i="29" s="1"/>
  <c r="AU260" i="29" a="1"/>
  <c r="AU260" i="29" s="1"/>
  <c r="AW260" i="29" a="1"/>
  <c r="AW260" i="29" s="1"/>
  <c r="AU264" i="29" a="1"/>
  <c r="AU264" i="29" s="1"/>
  <c r="AW264" i="29" a="1"/>
  <c r="AW264" i="29" s="1"/>
  <c r="AU268" i="29" a="1"/>
  <c r="AU268" i="29" s="1"/>
  <c r="AW268" i="29" a="1"/>
  <c r="AW268" i="29" s="1"/>
  <c r="BA180" i="29" a="1"/>
  <c r="BA180" i="29" s="1"/>
  <c r="BC180" i="29" a="1"/>
  <c r="BC180" i="29" s="1"/>
  <c r="BA184" i="29" a="1"/>
  <c r="BA184" i="29" s="1"/>
  <c r="BC184" i="29" a="1"/>
  <c r="BC184" i="29" s="1"/>
  <c r="BA188" i="29" a="1"/>
  <c r="BA188" i="29" s="1"/>
  <c r="BC188" i="29" a="1"/>
  <c r="BC188" i="29" s="1"/>
  <c r="BA192" i="29" a="1"/>
  <c r="BA192" i="29" s="1"/>
  <c r="BC192" i="29" a="1"/>
  <c r="BC192" i="29" s="1"/>
  <c r="BA196" i="29" a="1"/>
  <c r="BA196" i="29" s="1"/>
  <c r="BC196" i="29" a="1"/>
  <c r="BC196" i="29" s="1"/>
  <c r="BA200" i="29" a="1"/>
  <c r="BA200" i="29" s="1"/>
  <c r="BC200" i="29" a="1"/>
  <c r="BC200" i="29" s="1"/>
  <c r="BA204" i="29" a="1"/>
  <c r="BA204" i="29" s="1"/>
  <c r="BC204" i="29" a="1"/>
  <c r="BC204" i="29" s="1"/>
  <c r="BA208" i="29" a="1"/>
  <c r="BA208" i="29" s="1"/>
  <c r="BC208" i="29" a="1"/>
  <c r="BC208" i="29" s="1"/>
  <c r="BA212" i="29" a="1"/>
  <c r="BA212" i="29" s="1"/>
  <c r="BC212" i="29" a="1"/>
  <c r="BC212" i="29" s="1"/>
  <c r="BA216" i="29" a="1"/>
  <c r="BA216" i="29" s="1"/>
  <c r="BC216" i="29" a="1"/>
  <c r="BC216" i="29" s="1"/>
  <c r="BD180" i="29" a="1"/>
  <c r="BD180" i="29" s="1"/>
  <c r="BF180" i="29" a="1"/>
  <c r="BF180" i="29" s="1"/>
  <c r="BD188" i="29" a="1"/>
  <c r="BD188" i="29" s="1"/>
  <c r="BF188" i="29" a="1"/>
  <c r="BF188" i="29" s="1"/>
  <c r="BD196" i="29" a="1"/>
  <c r="BD196" i="29" s="1"/>
  <c r="BF196" i="29" a="1"/>
  <c r="BF196" i="29" s="1"/>
  <c r="BD204" i="29" a="1"/>
  <c r="BD204" i="29" s="1"/>
  <c r="BF204" i="29" a="1"/>
  <c r="BF204" i="29" s="1"/>
  <c r="BD212" i="29" a="1"/>
  <c r="BD212" i="29" s="1"/>
  <c r="BF212" i="29" a="1"/>
  <c r="BF212" i="29" s="1"/>
  <c r="BF228" i="29" a="1"/>
  <c r="BF228" i="29" s="1"/>
  <c r="BD228" i="29" a="1"/>
  <c r="BD228" i="29" s="1"/>
  <c r="BC231" i="29" a="1"/>
  <c r="BC231" i="29" s="1"/>
  <c r="BA231" i="29" a="1"/>
  <c r="BA231" i="29" s="1"/>
  <c r="AX235" i="29" a="1"/>
  <c r="AX235" i="29" s="1"/>
  <c r="AZ235" i="29" a="1"/>
  <c r="AZ235" i="29" s="1"/>
  <c r="BG238" i="29" a="1"/>
  <c r="BG238" i="29" s="1"/>
  <c r="BI238" i="29" a="1"/>
  <c r="BI238" i="29" s="1"/>
  <c r="BG242" i="29" a="1"/>
  <c r="BG242" i="29" s="1"/>
  <c r="BI242" i="29" a="1"/>
  <c r="BI242" i="29" s="1"/>
  <c r="BG246" i="29" a="1"/>
  <c r="BG246" i="29" s="1"/>
  <c r="BI246" i="29" a="1"/>
  <c r="BI246" i="29" s="1"/>
  <c r="BG250" i="29" a="1"/>
  <c r="BG250" i="29" s="1"/>
  <c r="BI250" i="29" a="1"/>
  <c r="BI250" i="29" s="1"/>
  <c r="BG263" i="29" a="1"/>
  <c r="BG263" i="29" s="1"/>
  <c r="BI263" i="29" a="1"/>
  <c r="BI263" i="29" s="1"/>
  <c r="BG265" i="29" a="1"/>
  <c r="BG265" i="29" s="1"/>
  <c r="BI265" i="29" a="1"/>
  <c r="BI265" i="29" s="1"/>
  <c r="BG267" i="29" a="1"/>
  <c r="BG267" i="29" s="1"/>
  <c r="BI267" i="29" a="1"/>
  <c r="BI267" i="29" s="1"/>
  <c r="BG269" i="29" a="1"/>
  <c r="BG269" i="29" s="1"/>
  <c r="BI269" i="29" a="1"/>
  <c r="BI269" i="29" s="1"/>
  <c r="BA228" i="29" a="1"/>
  <c r="BA228" i="29" s="1"/>
  <c r="BC228" i="29" a="1"/>
  <c r="BC228" i="29" s="1"/>
  <c r="BA232" i="29" a="1"/>
  <c r="BA232" i="29" s="1"/>
  <c r="BC232" i="29" a="1"/>
  <c r="BC232" i="29" s="1"/>
  <c r="AX236" i="29" a="1"/>
  <c r="AX236" i="29" s="1"/>
  <c r="AZ236" i="29" a="1"/>
  <c r="AZ236" i="29" s="1"/>
  <c r="BD239" i="29" a="1"/>
  <c r="BD239" i="29" s="1"/>
  <c r="BF239" i="29" a="1"/>
  <c r="BF239" i="29" s="1"/>
  <c r="AX240" i="29" a="1"/>
  <c r="AX240" i="29" s="1"/>
  <c r="AZ240" i="29" a="1"/>
  <c r="AZ240" i="29" s="1"/>
  <c r="BD243" i="29" a="1"/>
  <c r="BD243" i="29" s="1"/>
  <c r="BF243" i="29" a="1"/>
  <c r="BF243" i="29" s="1"/>
  <c r="AX244" i="29" a="1"/>
  <c r="AX244" i="29" s="1"/>
  <c r="AZ244" i="29" a="1"/>
  <c r="AZ244" i="29" s="1"/>
  <c r="BD247" i="29" a="1"/>
  <c r="BD247" i="29" s="1"/>
  <c r="BF247" i="29" a="1"/>
  <c r="BF247" i="29" s="1"/>
  <c r="AX248" i="29" a="1"/>
  <c r="AX248" i="29" s="1"/>
  <c r="AZ248" i="29" a="1"/>
  <c r="AZ248" i="29" s="1"/>
  <c r="BF251" i="29" a="1"/>
  <c r="BF251" i="29" s="1"/>
  <c r="BD251" i="29" a="1"/>
  <c r="BD251" i="29" s="1"/>
  <c r="AZ252" i="29" a="1"/>
  <c r="AZ252" i="29" s="1"/>
  <c r="AX252" i="29" a="1"/>
  <c r="AX252" i="29" s="1"/>
  <c r="AZ253" i="29" a="1"/>
  <c r="AZ253" i="29" s="1"/>
  <c r="AX253" i="29" a="1"/>
  <c r="AX253" i="29" s="1"/>
  <c r="AZ254" i="29" a="1"/>
  <c r="AZ254" i="29" s="1"/>
  <c r="AX254" i="29" a="1"/>
  <c r="AX254" i="29" s="1"/>
  <c r="AZ255" i="29" a="1"/>
  <c r="AZ255" i="29" s="1"/>
  <c r="AX255" i="29" a="1"/>
  <c r="AX255" i="29" s="1"/>
  <c r="AZ256" i="29" a="1"/>
  <c r="AZ256" i="29" s="1"/>
  <c r="AX256" i="29" a="1"/>
  <c r="AX256" i="29" s="1"/>
  <c r="AZ257" i="29" a="1"/>
  <c r="AZ257" i="29" s="1"/>
  <c r="AX257" i="29" a="1"/>
  <c r="AX257" i="29" s="1"/>
  <c r="AZ258" i="29" a="1"/>
  <c r="AZ258" i="29" s="1"/>
  <c r="AX258" i="29" a="1"/>
  <c r="AX258" i="29" s="1"/>
  <c r="AZ259" i="29" a="1"/>
  <c r="AZ259" i="29" s="1"/>
  <c r="AX259" i="29" a="1"/>
  <c r="AX259" i="29" s="1"/>
  <c r="BG179" i="29" a="1"/>
  <c r="BG179" i="29" s="1"/>
  <c r="BI179" i="29" a="1"/>
  <c r="BI179" i="29" s="1"/>
  <c r="AU179" i="29" a="1"/>
  <c r="AU179" i="29" s="1"/>
  <c r="AW179" i="29" a="1"/>
  <c r="AW179" i="29" s="1"/>
  <c r="BC183" i="29" a="1"/>
  <c r="BC183" i="29" s="1"/>
  <c r="BA183" i="29" a="1"/>
  <c r="BA183" i="29" s="1"/>
  <c r="BG187" i="29" a="1"/>
  <c r="BG187" i="29" s="1"/>
  <c r="BI187" i="29" a="1"/>
  <c r="BI187" i="29" s="1"/>
  <c r="AU187" i="29" a="1"/>
  <c r="AU187" i="29" s="1"/>
  <c r="AW187" i="29" a="1"/>
  <c r="AW187" i="29" s="1"/>
  <c r="BC191" i="29" a="1"/>
  <c r="BC191" i="29" s="1"/>
  <c r="BA191" i="29" a="1"/>
  <c r="BA191" i="29" s="1"/>
  <c r="BG195" i="29" a="1"/>
  <c r="BG195" i="29" s="1"/>
  <c r="BI195" i="29" a="1"/>
  <c r="BI195" i="29" s="1"/>
  <c r="AU195" i="29" a="1"/>
  <c r="AU195" i="29" s="1"/>
  <c r="AW195" i="29" a="1"/>
  <c r="AW195" i="29" s="1"/>
  <c r="BC199" i="29" a="1"/>
  <c r="BC199" i="29" s="1"/>
  <c r="BA199" i="29" a="1"/>
  <c r="BA199" i="29" s="1"/>
  <c r="BG203" i="29" a="1"/>
  <c r="BG203" i="29" s="1"/>
  <c r="BI203" i="29" a="1"/>
  <c r="BI203" i="29" s="1"/>
  <c r="AU203" i="29" a="1"/>
  <c r="AU203" i="29" s="1"/>
  <c r="AW203" i="29" a="1"/>
  <c r="AW203" i="29" s="1"/>
  <c r="BC207" i="29" a="1"/>
  <c r="BC207" i="29" s="1"/>
  <c r="BA207" i="29" a="1"/>
  <c r="BA207" i="29" s="1"/>
  <c r="BG211" i="29" a="1"/>
  <c r="BG211" i="29" s="1"/>
  <c r="BI211" i="29" a="1"/>
  <c r="BI211" i="29" s="1"/>
  <c r="AU211" i="29" a="1"/>
  <c r="AU211" i="29" s="1"/>
  <c r="AW211" i="29" a="1"/>
  <c r="AW211" i="29" s="1"/>
  <c r="BC215" i="29" a="1"/>
  <c r="BC215" i="29" s="1"/>
  <c r="BA215" i="29" a="1"/>
  <c r="BA215" i="29" s="1"/>
  <c r="BG219" i="29" a="1"/>
  <c r="BG219" i="29" s="1"/>
  <c r="BI219" i="29" a="1"/>
  <c r="BI219" i="29" s="1"/>
  <c r="AU219" i="29" a="1"/>
  <c r="AU219" i="29" s="1"/>
  <c r="AW219" i="29" a="1"/>
  <c r="AW219" i="29" s="1"/>
  <c r="AU223" i="29" a="1"/>
  <c r="AU223" i="29" s="1"/>
  <c r="AW223" i="29" a="1"/>
  <c r="AW223" i="29" s="1"/>
  <c r="AU227" i="29" a="1"/>
  <c r="AU227" i="29" s="1"/>
  <c r="AW227" i="29" a="1"/>
  <c r="AW227" i="29" s="1"/>
  <c r="BI235" i="29" a="1"/>
  <c r="BI235" i="29" s="1"/>
  <c r="BG235" i="29" a="1"/>
  <c r="BG235" i="29" s="1"/>
  <c r="BF271" i="29" a="1"/>
  <c r="BF271" i="29" s="1"/>
  <c r="BD271" i="29" a="1"/>
  <c r="BD271" i="29" s="1"/>
  <c r="BA286" i="29" a="1"/>
  <c r="BA286" i="29" s="1"/>
  <c r="BC286" i="29" a="1"/>
  <c r="BC286" i="29" s="1"/>
  <c r="BC290" i="29" a="1"/>
  <c r="BC290" i="29" s="1"/>
  <c r="BA290" i="29" a="1"/>
  <c r="BA290" i="29" s="1"/>
  <c r="BC274" i="29" a="1"/>
  <c r="BC274" i="29" s="1"/>
  <c r="BA274" i="29" a="1"/>
  <c r="BA274" i="29" s="1"/>
  <c r="BC275" i="29" a="1"/>
  <c r="BC275" i="29" s="1"/>
  <c r="BA275" i="29" a="1"/>
  <c r="BA275" i="29" s="1"/>
  <c r="BC276" i="29" a="1"/>
  <c r="BC276" i="29" s="1"/>
  <c r="BA276" i="29" a="1"/>
  <c r="BA276" i="29" s="1"/>
  <c r="BC277" i="29" a="1"/>
  <c r="BC277" i="29" s="1"/>
  <c r="BA277" i="29" a="1"/>
  <c r="BA277" i="29" s="1"/>
  <c r="BC278" i="29" a="1"/>
  <c r="BC278" i="29" s="1"/>
  <c r="BA278" i="29" a="1"/>
  <c r="BA278" i="29" s="1"/>
  <c r="BC279" i="29" a="1"/>
  <c r="BC279" i="29" s="1"/>
  <c r="BA279" i="29" a="1"/>
  <c r="BA279" i="29" s="1"/>
  <c r="BC280" i="29" a="1"/>
  <c r="BC280" i="29" s="1"/>
  <c r="BA280" i="29" a="1"/>
  <c r="BA280" i="29" s="1"/>
  <c r="BC281" i="29" a="1"/>
  <c r="BC281" i="29" s="1"/>
  <c r="BA281" i="29" a="1"/>
  <c r="BA281" i="29" s="1"/>
  <c r="BC282" i="29" a="1"/>
  <c r="BC282" i="29" s="1"/>
  <c r="BA282" i="29" a="1"/>
  <c r="BA282" i="29" s="1"/>
  <c r="BC283" i="29" a="1"/>
  <c r="BC283" i="29" s="1"/>
  <c r="BA283" i="29" a="1"/>
  <c r="BA283" i="29" s="1"/>
  <c r="BI285" i="29" a="1"/>
  <c r="BI285" i="29" s="1"/>
  <c r="BG285" i="29" a="1"/>
  <c r="BG285" i="29" s="1"/>
  <c r="BI289" i="29" a="1"/>
  <c r="BI289" i="29" s="1"/>
  <c r="BG289" i="29" a="1"/>
  <c r="BG289" i="29" s="1"/>
  <c r="BI293" i="29" a="1"/>
  <c r="BI293" i="29" s="1"/>
  <c r="BG293" i="29" a="1"/>
  <c r="BG293" i="29" s="1"/>
  <c r="BI296" i="29" a="1"/>
  <c r="BI296" i="29" s="1"/>
  <c r="BG296" i="29" a="1"/>
  <c r="BG296" i="29" s="1"/>
  <c r="BF262" i="29" a="1"/>
  <c r="BF262" i="29" s="1"/>
  <c r="BD262" i="29" a="1"/>
  <c r="BD262" i="29" s="1"/>
  <c r="BG262" i="29" a="1"/>
  <c r="BG262" i="29" s="1"/>
  <c r="BI262" i="29" a="1"/>
  <c r="BI262" i="29" s="1"/>
  <c r="BF264" i="29" a="1"/>
  <c r="BF264" i="29" s="1"/>
  <c r="BD264" i="29" a="1"/>
  <c r="BD264" i="29" s="1"/>
  <c r="AZ266" i="29" a="1"/>
  <c r="AZ266" i="29" s="1"/>
  <c r="AX266" i="29" a="1"/>
  <c r="AX266" i="29" s="1"/>
  <c r="AU272" i="29" a="1"/>
  <c r="AU272" i="29" s="1"/>
  <c r="AW272" i="29" a="1"/>
  <c r="AW272" i="29" s="1"/>
  <c r="BA271" i="29" a="1"/>
  <c r="BA271" i="29" s="1"/>
  <c r="BC271" i="29" a="1"/>
  <c r="BC271" i="29" s="1"/>
  <c r="AU285" i="29" a="1"/>
  <c r="AU285" i="29" s="1"/>
  <c r="AW285" i="29" a="1"/>
  <c r="AW285" i="29" s="1"/>
  <c r="AU287" i="29" a="1"/>
  <c r="AU287" i="29" s="1"/>
  <c r="AW287" i="29" a="1"/>
  <c r="AW287" i="29" s="1"/>
  <c r="AU289" i="29" a="1"/>
  <c r="AU289" i="29" s="1"/>
  <c r="AW289" i="29" a="1"/>
  <c r="AW289" i="29" s="1"/>
  <c r="AU291" i="29" a="1"/>
  <c r="AU291" i="29" s="1"/>
  <c r="AW291" i="29" a="1"/>
  <c r="AW291" i="29" s="1"/>
  <c r="AW293" i="29" a="1"/>
  <c r="AW293" i="29" s="1"/>
  <c r="AU293" i="29" a="1"/>
  <c r="AU293" i="29" s="1"/>
  <c r="AU295" i="29" a="1"/>
  <c r="AU295" i="29" s="1"/>
  <c r="AW295" i="29" a="1"/>
  <c r="AW295" i="29" s="1"/>
  <c r="AU297" i="29" a="1"/>
  <c r="AU297" i="29" s="1"/>
  <c r="AW297" i="29" a="1"/>
  <c r="AW297" i="29" s="1"/>
  <c r="AW299" i="29" a="1"/>
  <c r="AW299" i="29" s="1"/>
  <c r="AU299" i="29" a="1"/>
  <c r="AU299" i="29" s="1"/>
  <c r="AW301" i="29" a="1"/>
  <c r="AW301" i="29" s="1"/>
  <c r="AU301" i="29" a="1"/>
  <c r="AU301" i="29" s="1"/>
  <c r="BC295" i="29" a="1"/>
  <c r="BC295" i="29" s="1"/>
  <c r="BA295" i="29" a="1"/>
  <c r="BA295" i="29" s="1"/>
  <c r="BG255" i="29" a="1"/>
  <c r="BG255" i="29" s="1"/>
  <c r="BI255" i="29" a="1"/>
  <c r="BI255" i="29" s="1"/>
  <c r="BF261" i="29" a="1"/>
  <c r="BF261" i="29" s="1"/>
  <c r="BD261" i="29" a="1"/>
  <c r="BD261" i="29" s="1"/>
  <c r="AZ265" i="29" a="1"/>
  <c r="AZ265" i="29" s="1"/>
  <c r="AX265" i="29" a="1"/>
  <c r="AX265" i="29" s="1"/>
  <c r="BF267" i="29" a="1"/>
  <c r="BF267" i="29" s="1"/>
  <c r="BD267" i="29" a="1"/>
  <c r="BD267" i="29" s="1"/>
  <c r="AZ269" i="29" a="1"/>
  <c r="AZ269" i="29" s="1"/>
  <c r="AX269" i="29" a="1"/>
  <c r="AX269" i="29" s="1"/>
  <c r="BC44" i="29" a="1"/>
  <c r="BC44" i="29" s="1"/>
  <c r="AW37" i="29" a="1"/>
  <c r="AW37" i="29" s="1"/>
  <c r="BA48" i="29" a="1"/>
  <c r="BA48" i="29" s="1"/>
  <c r="BI82" i="29" a="1"/>
  <c r="BI82" i="29" s="1"/>
  <c r="AZ104" i="29" a="1"/>
  <c r="AZ104" i="29" s="1"/>
  <c r="BI85" i="29" a="1"/>
  <c r="BI85" i="29" s="1"/>
  <c r="BG84" i="29" a="1"/>
  <c r="BG84" i="29" s="1"/>
  <c r="BD120" i="29" a="1"/>
  <c r="BD120" i="29" s="1"/>
  <c r="BI83" i="29" a="1"/>
  <c r="BI83" i="29" s="1"/>
  <c r="AW117" i="29" a="1"/>
  <c r="AW117" i="29" s="1"/>
  <c r="AX105" i="29" a="1"/>
  <c r="AX105" i="29" s="1"/>
  <c r="AW112" i="29" a="1"/>
  <c r="AW112" i="29" s="1"/>
  <c r="AX138" i="29" a="1"/>
  <c r="AX138" i="29" s="1"/>
  <c r="BD136" i="29" a="1"/>
  <c r="BD136" i="29" s="1"/>
  <c r="AZ165" i="29" a="1"/>
  <c r="AZ165" i="29" s="1"/>
  <c r="BF176" i="29" a="1"/>
  <c r="BF176" i="29" s="1"/>
  <c r="AU110" i="29" a="1"/>
  <c r="AU110" i="29" s="1"/>
  <c r="AZ135" i="29" a="1"/>
  <c r="AZ135" i="29" s="1"/>
  <c r="AZ144" i="29" a="1"/>
  <c r="AZ144" i="29" s="1"/>
  <c r="AZ152" i="29" a="1"/>
  <c r="AZ152" i="29" s="1"/>
  <c r="AZ160" i="29" a="1"/>
  <c r="AZ160" i="29" s="1"/>
  <c r="AZ151" i="29" a="1"/>
  <c r="AZ151" i="29" s="1"/>
  <c r="AZ159" i="29" a="1"/>
  <c r="AZ159" i="29" s="1"/>
  <c r="AZ178" i="29" a="1"/>
  <c r="AZ178" i="29" s="1"/>
  <c r="AX143" i="29" a="1"/>
  <c r="AX143" i="29" s="1"/>
  <c r="BC220" i="29" a="1"/>
  <c r="BC220" i="29" s="1"/>
  <c r="AX147" i="29" a="1"/>
  <c r="AX147" i="29" s="1"/>
  <c r="AX155" i="29" a="1"/>
  <c r="AX155" i="29" s="1"/>
  <c r="AX181" i="29" a="1"/>
  <c r="AX181" i="29" s="1"/>
  <c r="AX189" i="29" a="1"/>
  <c r="AX189" i="29" s="1"/>
  <c r="AX193" i="29" a="1"/>
  <c r="AX193" i="29" s="1"/>
  <c r="AX197" i="29" a="1"/>
  <c r="AX197" i="29" s="1"/>
  <c r="AX201" i="29" a="1"/>
  <c r="AX201" i="29" s="1"/>
  <c r="AX205" i="29" a="1"/>
  <c r="AX205" i="29" s="1"/>
  <c r="AX209" i="29" a="1"/>
  <c r="AX209" i="29" s="1"/>
  <c r="AX213" i="29" a="1"/>
  <c r="AX213" i="29" s="1"/>
  <c r="AX217" i="29" a="1"/>
  <c r="AX217" i="29" s="1"/>
  <c r="BC165" i="29" a="1"/>
  <c r="BC165" i="29" s="1"/>
  <c r="AZ182" i="29" a="1"/>
  <c r="AZ182" i="29" s="1"/>
  <c r="BF185" i="29" a="1"/>
  <c r="BF185" i="29" s="1"/>
  <c r="AZ190" i="29" a="1"/>
  <c r="AZ190" i="29" s="1"/>
  <c r="BF193" i="29" a="1"/>
  <c r="BF193" i="29" s="1"/>
  <c r="AZ198" i="29" a="1"/>
  <c r="AZ198" i="29" s="1"/>
  <c r="BF201" i="29" a="1"/>
  <c r="BF201" i="29" s="1"/>
  <c r="AZ206" i="29" a="1"/>
  <c r="AZ206" i="29" s="1"/>
  <c r="BF209" i="29" a="1"/>
  <c r="BF209" i="29" s="1"/>
  <c r="AZ214" i="29" a="1"/>
  <c r="AZ214" i="29" s="1"/>
  <c r="BF217" i="29" a="1"/>
  <c r="BF217" i="29" s="1"/>
  <c r="BA230" i="29" a="1"/>
  <c r="BA230" i="29" s="1"/>
  <c r="BA237" i="29" a="1"/>
  <c r="BA237" i="29" s="1"/>
  <c r="BA239" i="29" a="1"/>
  <c r="BA239" i="29" s="1"/>
  <c r="BA241" i="29" a="1"/>
  <c r="BA241" i="29" s="1"/>
  <c r="BA243" i="29" a="1"/>
  <c r="BA243" i="29" s="1"/>
  <c r="BA245" i="29" a="1"/>
  <c r="BA245" i="29" s="1"/>
  <c r="BA247" i="29" a="1"/>
  <c r="BA247" i="29" s="1"/>
  <c r="BA249" i="29" a="1"/>
  <c r="BA249" i="29" s="1"/>
  <c r="BA221" i="29" a="1"/>
  <c r="BA221" i="29" s="1"/>
  <c r="AZ230" i="29" a="1"/>
  <c r="AZ230" i="29" s="1"/>
  <c r="BF284" i="29" a="1"/>
  <c r="BF284" i="29" s="1"/>
  <c r="BF288" i="29" a="1"/>
  <c r="BF288" i="29" s="1"/>
  <c r="BF292" i="29" a="1"/>
  <c r="BF292" i="29" s="1"/>
  <c r="BF298" i="29" a="1"/>
  <c r="BF298" i="29" s="1"/>
  <c r="AX184" i="29" a="1"/>
  <c r="AX184" i="29" s="1"/>
  <c r="AX200" i="29" a="1"/>
  <c r="AX200" i="29" s="1"/>
  <c r="AX216" i="29" a="1"/>
  <c r="AX216" i="29" s="1"/>
  <c r="BA251" i="29" a="1"/>
  <c r="BA251" i="29" s="1"/>
  <c r="BC265" i="29" a="1"/>
  <c r="BC265" i="29" s="1"/>
  <c r="BA267" i="29" a="1"/>
  <c r="BA267" i="29" s="1"/>
  <c r="AX222" i="29" a="1"/>
  <c r="AX222" i="29" s="1"/>
  <c r="BD227" i="29" a="1"/>
  <c r="BD227" i="29" s="1"/>
  <c r="BD297" i="29" a="1"/>
  <c r="BD297" i="29" s="1"/>
  <c r="BD302" i="29" a="1"/>
  <c r="BD302" i="29" s="1"/>
  <c r="AZ188" i="29" a="1"/>
  <c r="AZ188" i="29" s="1"/>
  <c r="AZ204" i="29" a="1"/>
  <c r="AZ204" i="29" s="1"/>
  <c r="AZ220" i="29" a="1"/>
  <c r="AZ220" i="29" s="1"/>
  <c r="BD285" i="29" a="1"/>
  <c r="BD285" i="29" s="1"/>
  <c r="BD301" i="29" a="1"/>
  <c r="BD301" i="29" s="1"/>
  <c r="AX288" i="29" a="1"/>
  <c r="AX288" i="29" s="1"/>
  <c r="AX296" i="29" a="1"/>
  <c r="AX296" i="29" s="1"/>
  <c r="BC302" i="29" a="1"/>
  <c r="BC302" i="29" s="1"/>
  <c r="BD286" i="29" a="1"/>
  <c r="BD286" i="29" s="1"/>
  <c r="BF302" i="29" a="1"/>
  <c r="BF302" i="29" s="1"/>
  <c r="AZ289" i="29" a="1"/>
  <c r="AZ289" i="29" s="1"/>
  <c r="AZ297" i="29" a="1"/>
  <c r="AZ297" i="29" s="1"/>
  <c r="AX301" i="29" a="1"/>
  <c r="AX301" i="29" s="1"/>
  <c r="BC270" i="29" a="1"/>
  <c r="BC270" i="29" s="1"/>
  <c r="BD295" i="29" a="1"/>
  <c r="BD295" i="29" s="1"/>
  <c r="AZ275" i="29" a="1"/>
  <c r="AZ275" i="29" s="1"/>
  <c r="AZ277" i="29" a="1"/>
  <c r="AZ277" i="29" s="1"/>
  <c r="AZ279" i="29" a="1"/>
  <c r="AZ279" i="29" s="1"/>
  <c r="AZ281" i="29" a="1"/>
  <c r="AZ281" i="29" s="1"/>
  <c r="AZ283" i="29" a="1"/>
  <c r="AZ283" i="29" s="1"/>
  <c r="AX290" i="29" a="1"/>
  <c r="AX290" i="29" s="1"/>
  <c r="BA296" i="29" a="1"/>
  <c r="BA296" i="29" s="1"/>
  <c r="AZ270" i="29" a="1"/>
  <c r="AZ270" i="29" s="1"/>
  <c r="BD292" i="29" a="1"/>
  <c r="BD292" i="29" s="1"/>
  <c r="AX287" i="29" a="1"/>
  <c r="AX287" i="29" s="1"/>
  <c r="AZ295" i="29" a="1"/>
  <c r="AZ295" i="29" s="1"/>
  <c r="AX299" i="29" a="1"/>
  <c r="AX299" i="29" s="1"/>
  <c r="BA45" i="29" a="1"/>
  <c r="BA45" i="29" s="1"/>
  <c r="BC45" i="29" a="1"/>
  <c r="BC45" i="29" s="1"/>
  <c r="BA53" i="29" a="1"/>
  <c r="BA53" i="29" s="1"/>
  <c r="BC53" i="29" a="1"/>
  <c r="BC53" i="29" s="1"/>
  <c r="AW80" i="29" a="1"/>
  <c r="AW80" i="29" s="1"/>
  <c r="AU80" i="29" a="1"/>
  <c r="AU80" i="29" s="1"/>
  <c r="AX48" i="29" a="1"/>
  <c r="AX48" i="29" s="1"/>
  <c r="AZ48" i="29" a="1"/>
  <c r="AZ48" i="29" s="1"/>
  <c r="BF50" i="29" a="1"/>
  <c r="BF50" i="29" s="1"/>
  <c r="BD50" i="29" a="1"/>
  <c r="BD50" i="29" s="1"/>
  <c r="AU47" i="29" a="1"/>
  <c r="AU47" i="29" s="1"/>
  <c r="AW47" i="29" a="1"/>
  <c r="AW47" i="29" s="1"/>
  <c r="BA57" i="29" a="1"/>
  <c r="BA57" i="29" s="1"/>
  <c r="BC57" i="29" a="1"/>
  <c r="BC57" i="29" s="1"/>
  <c r="BF58" i="29" a="1"/>
  <c r="BF58" i="29" s="1"/>
  <c r="BD58" i="29" a="1"/>
  <c r="BD58" i="29" s="1"/>
  <c r="AU61" i="29" a="1"/>
  <c r="AU61" i="29" s="1"/>
  <c r="AW61" i="29" a="1"/>
  <c r="AW61" i="29" s="1"/>
  <c r="BA65" i="29" a="1"/>
  <c r="BA65" i="29" s="1"/>
  <c r="BC65" i="29" a="1"/>
  <c r="BC65" i="29" s="1"/>
  <c r="BA36" i="29" a="1"/>
  <c r="BA36" i="29" s="1"/>
  <c r="BC36" i="29" a="1"/>
  <c r="BC36" i="29" s="1"/>
  <c r="BA40" i="29" a="1"/>
  <c r="BA40" i="29" s="1"/>
  <c r="BC40" i="29" a="1"/>
  <c r="BC40" i="29" s="1"/>
  <c r="BI56" i="29" a="1"/>
  <c r="BI56" i="29" s="1"/>
  <c r="BG56" i="29" a="1"/>
  <c r="BG56" i="29" s="1"/>
  <c r="BI64" i="29" a="1"/>
  <c r="BI64" i="29" s="1"/>
  <c r="BG64" i="29" a="1"/>
  <c r="BG64" i="29" s="1"/>
  <c r="BG89" i="29" a="1"/>
  <c r="BG89" i="29" s="1"/>
  <c r="BI89" i="29" a="1"/>
  <c r="BI89" i="29" s="1"/>
  <c r="BA91" i="29" a="1"/>
  <c r="BA91" i="29" s="1"/>
  <c r="BC91" i="29" a="1"/>
  <c r="BC91" i="29" s="1"/>
  <c r="BD92" i="29" a="1"/>
  <c r="BD92" i="29" s="1"/>
  <c r="BF92" i="29" a="1"/>
  <c r="BF92" i="29" s="1"/>
  <c r="BG93" i="29" a="1"/>
  <c r="BG93" i="29" s="1"/>
  <c r="BI93" i="29" a="1"/>
  <c r="BI93" i="29" s="1"/>
  <c r="BA95" i="29" a="1"/>
  <c r="BA95" i="29" s="1"/>
  <c r="BC95" i="29" a="1"/>
  <c r="BC95" i="29" s="1"/>
  <c r="BD96" i="29" a="1"/>
  <c r="BD96" i="29" s="1"/>
  <c r="BF96" i="29" a="1"/>
  <c r="BF96" i="29" s="1"/>
  <c r="BG97" i="29" a="1"/>
  <c r="BG97" i="29" s="1"/>
  <c r="BI97" i="29" a="1"/>
  <c r="BI97" i="29" s="1"/>
  <c r="BA99" i="29" a="1"/>
  <c r="BA99" i="29" s="1"/>
  <c r="BC99" i="29" a="1"/>
  <c r="BC99" i="29" s="1"/>
  <c r="BD100" i="29" a="1"/>
  <c r="BD100" i="29" s="1"/>
  <c r="BF100" i="29" a="1"/>
  <c r="BF100" i="29" s="1"/>
  <c r="BG101" i="29" a="1"/>
  <c r="BG101" i="29" s="1"/>
  <c r="BI101" i="29" a="1"/>
  <c r="BI101" i="29" s="1"/>
  <c r="BA103" i="29" a="1"/>
  <c r="BA103" i="29" s="1"/>
  <c r="BC103" i="29" a="1"/>
  <c r="BC103" i="29" s="1"/>
  <c r="BF104" i="29" a="1"/>
  <c r="BF104" i="29" s="1"/>
  <c r="BD104" i="29" a="1"/>
  <c r="BD104" i="29" s="1"/>
  <c r="AX79" i="29" a="1"/>
  <c r="AX79" i="29" s="1"/>
  <c r="AZ79" i="29" a="1"/>
  <c r="AZ79" i="29" s="1"/>
  <c r="BA108" i="29" a="1"/>
  <c r="BA108" i="29" s="1"/>
  <c r="BC108" i="29" a="1"/>
  <c r="BC108" i="29" s="1"/>
  <c r="BA112" i="29" a="1"/>
  <c r="BA112" i="29" s="1"/>
  <c r="BC112" i="29" a="1"/>
  <c r="BC112" i="29" s="1"/>
  <c r="BA116" i="29" a="1"/>
  <c r="BA116" i="29" s="1"/>
  <c r="BC116" i="29" a="1"/>
  <c r="BC116" i="29" s="1"/>
  <c r="AX80" i="29" a="1"/>
  <c r="AX80" i="29" s="1"/>
  <c r="AZ80" i="29" a="1"/>
  <c r="AZ80" i="29" s="1"/>
  <c r="AX83" i="29" a="1"/>
  <c r="AX83" i="29" s="1"/>
  <c r="AZ83" i="29" a="1"/>
  <c r="AZ83" i="29" s="1"/>
  <c r="AX85" i="29" a="1"/>
  <c r="AX85" i="29" s="1"/>
  <c r="AZ85" i="29" a="1"/>
  <c r="AZ85" i="29" s="1"/>
  <c r="AX87" i="29" a="1"/>
  <c r="AX87" i="29" s="1"/>
  <c r="AZ87" i="29" a="1"/>
  <c r="AZ87" i="29" s="1"/>
  <c r="AX89" i="29" a="1"/>
  <c r="AX89" i="29" s="1"/>
  <c r="AZ89" i="29" a="1"/>
  <c r="AZ89" i="29" s="1"/>
  <c r="BA127" i="29" a="1"/>
  <c r="BA127" i="29" s="1"/>
  <c r="BC127" i="29" a="1"/>
  <c r="BC127" i="29" s="1"/>
  <c r="BD128" i="29" a="1"/>
  <c r="BD128" i="29" s="1"/>
  <c r="BF128" i="29" a="1"/>
  <c r="BF128" i="29" s="1"/>
  <c r="BD129" i="29" a="1"/>
  <c r="BD129" i="29" s="1"/>
  <c r="BF129" i="29" a="1"/>
  <c r="BF129" i="29" s="1"/>
  <c r="BD130" i="29" a="1"/>
  <c r="BD130" i="29" s="1"/>
  <c r="BF130" i="29" a="1"/>
  <c r="BF130" i="29" s="1"/>
  <c r="BD131" i="29" a="1"/>
  <c r="BD131" i="29" s="1"/>
  <c r="BF131" i="29" a="1"/>
  <c r="BF131" i="29" s="1"/>
  <c r="BD132" i="29" a="1"/>
  <c r="BD132" i="29" s="1"/>
  <c r="BF132" i="29" a="1"/>
  <c r="BF132" i="29" s="1"/>
  <c r="BD133" i="29" a="1"/>
  <c r="BD133" i="29" s="1"/>
  <c r="BF133" i="29" a="1"/>
  <c r="BF133" i="29" s="1"/>
  <c r="BA105" i="29" a="1"/>
  <c r="BA105" i="29" s="1"/>
  <c r="BC105" i="29" a="1"/>
  <c r="BC105" i="29" s="1"/>
  <c r="BA118" i="29" a="1"/>
  <c r="BA118" i="29" s="1"/>
  <c r="BC118" i="29" a="1"/>
  <c r="BC118" i="29" s="1"/>
  <c r="BI122" i="29" a="1"/>
  <c r="BI122" i="29" s="1"/>
  <c r="BG122" i="29" a="1"/>
  <c r="BG122" i="29" s="1"/>
  <c r="BA126" i="29" a="1"/>
  <c r="BA126" i="29" s="1"/>
  <c r="BC126" i="29" a="1"/>
  <c r="BC126" i="29" s="1"/>
  <c r="AW136" i="29" a="1"/>
  <c r="AW136" i="29" s="1"/>
  <c r="AU136" i="29" a="1"/>
  <c r="AU136" i="29" s="1"/>
  <c r="AW140" i="29" a="1"/>
  <c r="AW140" i="29" s="1"/>
  <c r="AU140" i="29" a="1"/>
  <c r="AU140" i="29" s="1"/>
  <c r="BD112" i="29" a="1"/>
  <c r="BD112" i="29" s="1"/>
  <c r="BF112" i="29" a="1"/>
  <c r="BF112" i="29" s="1"/>
  <c r="AX114" i="29" a="1"/>
  <c r="AX114" i="29" s="1"/>
  <c r="AZ114" i="29" a="1"/>
  <c r="AZ114" i="29" s="1"/>
  <c r="BA119" i="29" a="1"/>
  <c r="BA119" i="29" s="1"/>
  <c r="BC119" i="29" a="1"/>
  <c r="BC119" i="29" s="1"/>
  <c r="BA123" i="29" a="1"/>
  <c r="BA123" i="29" s="1"/>
  <c r="BC123" i="29" a="1"/>
  <c r="BC123" i="29" s="1"/>
  <c r="AX122" i="29" a="1"/>
  <c r="AX122" i="29" s="1"/>
  <c r="AZ122" i="29" a="1"/>
  <c r="AZ122" i="29" s="1"/>
  <c r="BA130" i="29" a="1"/>
  <c r="BA130" i="29" s="1"/>
  <c r="BC130" i="29" a="1"/>
  <c r="BC130" i="29" s="1"/>
  <c r="BI120" i="29" a="1"/>
  <c r="BI120" i="29" s="1"/>
  <c r="BG120" i="29" a="1"/>
  <c r="BG120" i="29" s="1"/>
  <c r="BC124" i="29" a="1"/>
  <c r="BC124" i="29" s="1"/>
  <c r="BA124" i="29" a="1"/>
  <c r="BA124" i="29" s="1"/>
  <c r="AW116" i="29" a="1"/>
  <c r="AW116" i="29" s="1"/>
  <c r="AU116" i="29" a="1"/>
  <c r="AU116" i="29" s="1"/>
  <c r="BD121" i="29" a="1"/>
  <c r="BD121" i="29" s="1"/>
  <c r="BF121" i="29" a="1"/>
  <c r="BF121" i="29" s="1"/>
  <c r="AX123" i="29" a="1"/>
  <c r="AX123" i="29" s="1"/>
  <c r="AZ123" i="29" a="1"/>
  <c r="AZ123" i="29" s="1"/>
  <c r="BG130" i="29" a="1"/>
  <c r="BG130" i="29" s="1"/>
  <c r="BI130" i="29" a="1"/>
  <c r="BI130" i="29" s="1"/>
  <c r="BG134" i="29" a="1"/>
  <c r="BG134" i="29" s="1"/>
  <c r="BI134" i="29" a="1"/>
  <c r="BI134" i="29" s="1"/>
  <c r="BG138" i="29" a="1"/>
  <c r="BG138" i="29" s="1"/>
  <c r="BI138" i="29" a="1"/>
  <c r="BI138" i="29" s="1"/>
  <c r="BG142" i="29" a="1"/>
  <c r="BG142" i="29" s="1"/>
  <c r="BI142" i="29" a="1"/>
  <c r="BI142" i="29" s="1"/>
  <c r="AX109" i="29" a="1"/>
  <c r="AX109" i="29" s="1"/>
  <c r="AZ109" i="29" a="1"/>
  <c r="AZ109" i="29" s="1"/>
  <c r="BD111" i="29" a="1"/>
  <c r="BD111" i="29" s="1"/>
  <c r="BF111" i="29" a="1"/>
  <c r="BF111" i="29" s="1"/>
  <c r="BC117" i="29" a="1"/>
  <c r="BC117" i="29" s="1"/>
  <c r="BA117" i="29" a="1"/>
  <c r="BA117" i="29" s="1"/>
  <c r="BC121" i="29" a="1"/>
  <c r="BC121" i="29" s="1"/>
  <c r="BA121" i="29" a="1"/>
  <c r="BA121" i="29" s="1"/>
  <c r="BC125" i="29" a="1"/>
  <c r="BC125" i="29" s="1"/>
  <c r="BA125" i="29" a="1"/>
  <c r="BA125" i="29" s="1"/>
  <c r="BG146" i="29" a="1"/>
  <c r="BG146" i="29" s="1"/>
  <c r="BI146" i="29" a="1"/>
  <c r="BI146" i="29" s="1"/>
  <c r="AU146" i="29" a="1"/>
  <c r="AU146" i="29" s="1"/>
  <c r="AW146" i="29" a="1"/>
  <c r="AW146" i="29" s="1"/>
  <c r="BA150" i="29" a="1"/>
  <c r="BA150" i="29" s="1"/>
  <c r="BC150" i="29" a="1"/>
  <c r="BC150" i="29" s="1"/>
  <c r="BG154" i="29" a="1"/>
  <c r="BG154" i="29" s="1"/>
  <c r="BI154" i="29" a="1"/>
  <c r="BI154" i="29" s="1"/>
  <c r="AU154" i="29" a="1"/>
  <c r="AU154" i="29" s="1"/>
  <c r="AW154" i="29" a="1"/>
  <c r="AW154" i="29" s="1"/>
  <c r="BA158" i="29" a="1"/>
  <c r="BA158" i="29" s="1"/>
  <c r="BC158" i="29" a="1"/>
  <c r="BC158" i="29" s="1"/>
  <c r="BG162" i="29" a="1"/>
  <c r="BG162" i="29" s="1"/>
  <c r="BI162" i="29" a="1"/>
  <c r="BI162" i="29" s="1"/>
  <c r="BA166" i="29" a="1"/>
  <c r="BA166" i="29" s="1"/>
  <c r="BC166" i="29" a="1"/>
  <c r="BC166" i="29" s="1"/>
  <c r="BA170" i="29" a="1"/>
  <c r="BA170" i="29" s="1"/>
  <c r="BC170" i="29" a="1"/>
  <c r="BC170" i="29" s="1"/>
  <c r="BA174" i="29" a="1"/>
  <c r="BA174" i="29" s="1"/>
  <c r="BC174" i="29" a="1"/>
  <c r="BC174" i="29" s="1"/>
  <c r="BG143" i="29" a="1"/>
  <c r="BG143" i="29" s="1"/>
  <c r="BI143" i="29" a="1"/>
  <c r="BI143" i="29" s="1"/>
  <c r="AU143" i="29" a="1"/>
  <c r="AU143" i="29" s="1"/>
  <c r="AW143" i="29" a="1"/>
  <c r="AW143" i="29" s="1"/>
  <c r="BG147" i="29" a="1"/>
  <c r="BG147" i="29" s="1"/>
  <c r="BI147" i="29" a="1"/>
  <c r="BI147" i="29" s="1"/>
  <c r="AU147" i="29" a="1"/>
  <c r="AU147" i="29" s="1"/>
  <c r="AW147" i="29" a="1"/>
  <c r="AW147" i="29" s="1"/>
  <c r="BG151" i="29" a="1"/>
  <c r="BG151" i="29" s="1"/>
  <c r="BI151" i="29" a="1"/>
  <c r="BI151" i="29" s="1"/>
  <c r="AU151" i="29" a="1"/>
  <c r="AU151" i="29" s="1"/>
  <c r="AW151" i="29" a="1"/>
  <c r="AW151" i="29" s="1"/>
  <c r="BG155" i="29" a="1"/>
  <c r="BG155" i="29" s="1"/>
  <c r="BI155" i="29" a="1"/>
  <c r="BI155" i="29" s="1"/>
  <c r="AU155" i="29" a="1"/>
  <c r="AU155" i="29" s="1"/>
  <c r="AW155" i="29" a="1"/>
  <c r="AW155" i="29" s="1"/>
  <c r="BG159" i="29" a="1"/>
  <c r="BG159" i="29" s="1"/>
  <c r="BI159" i="29" a="1"/>
  <c r="BI159" i="29" s="1"/>
  <c r="AU159" i="29" a="1"/>
  <c r="AU159" i="29" s="1"/>
  <c r="AW159" i="29" a="1"/>
  <c r="AW159" i="29" s="1"/>
  <c r="BG164" i="29" a="1"/>
  <c r="BG164" i="29" s="1"/>
  <c r="BI164" i="29" a="1"/>
  <c r="BI164" i="29" s="1"/>
  <c r="BG165" i="29" a="1"/>
  <c r="BG165" i="29" s="1"/>
  <c r="BI165" i="29" a="1"/>
  <c r="BI165" i="29" s="1"/>
  <c r="BG173" i="29" a="1"/>
  <c r="BG173" i="29" s="1"/>
  <c r="BI173" i="29" a="1"/>
  <c r="BI173" i="29" s="1"/>
  <c r="BD146" i="29" a="1"/>
  <c r="BD146" i="29" s="1"/>
  <c r="BF146" i="29" a="1"/>
  <c r="BF146" i="29" s="1"/>
  <c r="BD154" i="29" a="1"/>
  <c r="BD154" i="29" s="1"/>
  <c r="BF154" i="29" a="1"/>
  <c r="BF154" i="29" s="1"/>
  <c r="BC162" i="29" a="1"/>
  <c r="BC162" i="29" s="1"/>
  <c r="BA162" i="29" a="1"/>
  <c r="BA162" i="29" s="1"/>
  <c r="AU171" i="29" a="1"/>
  <c r="AU171" i="29" s="1"/>
  <c r="AW171" i="29" a="1"/>
  <c r="AW171" i="29" s="1"/>
  <c r="BF172" i="29" a="1"/>
  <c r="BF172" i="29" s="1"/>
  <c r="BD172" i="29" a="1"/>
  <c r="BD172" i="29" s="1"/>
  <c r="AX175" i="29" a="1"/>
  <c r="AX175" i="29" s="1"/>
  <c r="AZ175" i="29" a="1"/>
  <c r="AZ175" i="29" s="1"/>
  <c r="BG144" i="29" a="1"/>
  <c r="BG144" i="29" s="1"/>
  <c r="BI144" i="29" a="1"/>
  <c r="BI144" i="29" s="1"/>
  <c r="AU144" i="29" a="1"/>
  <c r="AU144" i="29" s="1"/>
  <c r="AW144" i="29" a="1"/>
  <c r="AW144" i="29" s="1"/>
  <c r="BC148" i="29" a="1"/>
  <c r="BC148" i="29" s="1"/>
  <c r="BA148" i="29" a="1"/>
  <c r="BA148" i="29" s="1"/>
  <c r="BG152" i="29" a="1"/>
  <c r="BG152" i="29" s="1"/>
  <c r="BI152" i="29" a="1"/>
  <c r="BI152" i="29" s="1"/>
  <c r="AU152" i="29" a="1"/>
  <c r="AU152" i="29" s="1"/>
  <c r="AW152" i="29" a="1"/>
  <c r="AW152" i="29" s="1"/>
  <c r="BC156" i="29" a="1"/>
  <c r="BC156" i="29" s="1"/>
  <c r="BA156" i="29" a="1"/>
  <c r="BA156" i="29" s="1"/>
  <c r="BG160" i="29" a="1"/>
  <c r="BG160" i="29" s="1"/>
  <c r="BI160" i="29" a="1"/>
  <c r="BI160" i="29" s="1"/>
  <c r="AU160" i="29" a="1"/>
  <c r="AU160" i="29" s="1"/>
  <c r="AW160" i="29" a="1"/>
  <c r="AW160" i="29" s="1"/>
  <c r="BI170" i="29" a="1"/>
  <c r="BI170" i="29" s="1"/>
  <c r="BG170" i="29" a="1"/>
  <c r="BG170" i="29" s="1"/>
  <c r="BA163" i="29" a="1"/>
  <c r="BA163" i="29" s="1"/>
  <c r="BC163" i="29" a="1"/>
  <c r="BC163" i="29" s="1"/>
  <c r="BA168" i="29" a="1"/>
  <c r="BA168" i="29" s="1"/>
  <c r="BC168" i="29" a="1"/>
  <c r="BC168" i="29" s="1"/>
  <c r="BF169" i="29" a="1"/>
  <c r="BF169" i="29" s="1"/>
  <c r="BD169" i="29" a="1"/>
  <c r="BD169" i="29" s="1"/>
  <c r="AX176" i="29" a="1"/>
  <c r="AX176" i="29" s="1"/>
  <c r="AZ176" i="29" a="1"/>
  <c r="AZ176" i="29" s="1"/>
  <c r="BG178" i="29" a="1"/>
  <c r="BG178" i="29" s="1"/>
  <c r="BI178" i="29" a="1"/>
  <c r="BI178" i="29" s="1"/>
  <c r="AX187" i="29" a="1"/>
  <c r="AX187" i="29" s="1"/>
  <c r="AZ187" i="29" a="1"/>
  <c r="AZ187" i="29" s="1"/>
  <c r="AX203" i="29" a="1"/>
  <c r="AX203" i="29" s="1"/>
  <c r="AZ203" i="29" a="1"/>
  <c r="AZ203" i="29" s="1"/>
  <c r="AX219" i="29" a="1"/>
  <c r="AX219" i="29" s="1"/>
  <c r="AZ219" i="29" a="1"/>
  <c r="AZ219" i="29" s="1"/>
  <c r="BA225" i="29" a="1"/>
  <c r="BA225" i="29" s="1"/>
  <c r="BC225" i="29" a="1"/>
  <c r="BC225" i="29" s="1"/>
  <c r="AX229" i="29" a="1"/>
  <c r="AX229" i="29" s="1"/>
  <c r="AZ229" i="29" a="1"/>
  <c r="AZ229" i="29" s="1"/>
  <c r="BF230" i="29" a="1"/>
  <c r="BF230" i="29" s="1"/>
  <c r="BD230" i="29" a="1"/>
  <c r="BD230" i="29" s="1"/>
  <c r="AX233" i="29" a="1"/>
  <c r="AX233" i="29" s="1"/>
  <c r="AZ233" i="29" a="1"/>
  <c r="AZ233" i="29" s="1"/>
  <c r="BF234" i="29" a="1"/>
  <c r="BF234" i="29" s="1"/>
  <c r="BD234" i="29" a="1"/>
  <c r="BD234" i="29" s="1"/>
  <c r="AU239" i="29" a="1"/>
  <c r="AU239" i="29" s="1"/>
  <c r="AW239" i="29" a="1"/>
  <c r="AW239" i="29" s="1"/>
  <c r="AU243" i="29" a="1"/>
  <c r="AU243" i="29" s="1"/>
  <c r="AW243" i="29" a="1"/>
  <c r="AW243" i="29" s="1"/>
  <c r="AU247" i="29" a="1"/>
  <c r="AU247" i="29" s="1"/>
  <c r="AW247" i="29" a="1"/>
  <c r="AW247" i="29" s="1"/>
  <c r="AU251" i="29" a="1"/>
  <c r="AU251" i="29" s="1"/>
  <c r="AW251" i="29" a="1"/>
  <c r="AW251" i="29" s="1"/>
  <c r="AU255" i="29" a="1"/>
  <c r="AU255" i="29" s="1"/>
  <c r="AW255" i="29" a="1"/>
  <c r="AW255" i="29" s="1"/>
  <c r="AU259" i="29" a="1"/>
  <c r="AU259" i="29" s="1"/>
  <c r="AW259" i="29" a="1"/>
  <c r="AW259" i="29" s="1"/>
  <c r="AU263" i="29" a="1"/>
  <c r="AU263" i="29" s="1"/>
  <c r="AW263" i="29" a="1"/>
  <c r="AW263" i="29" s="1"/>
  <c r="AU267" i="29" a="1"/>
  <c r="AU267" i="29" s="1"/>
  <c r="AW267" i="29" a="1"/>
  <c r="AW267" i="29" s="1"/>
  <c r="BG224" i="29" a="1"/>
  <c r="BG224" i="29" s="1"/>
  <c r="BI224" i="29" a="1"/>
  <c r="BI224" i="29" s="1"/>
  <c r="BG228" i="29" a="1"/>
  <c r="BG228" i="29" s="1"/>
  <c r="BI228" i="29" a="1"/>
  <c r="BI228" i="29" s="1"/>
  <c r="BD183" i="29" a="1"/>
  <c r="BD183" i="29" s="1"/>
  <c r="BF183" i="29" a="1"/>
  <c r="BF183" i="29" s="1"/>
  <c r="BD191" i="29" a="1"/>
  <c r="BD191" i="29" s="1"/>
  <c r="BF191" i="29" a="1"/>
  <c r="BF191" i="29" s="1"/>
  <c r="BD199" i="29" a="1"/>
  <c r="BD199" i="29" s="1"/>
  <c r="BF199" i="29" a="1"/>
  <c r="BF199" i="29" s="1"/>
  <c r="BD207" i="29" a="1"/>
  <c r="BD207" i="29" s="1"/>
  <c r="BF207" i="29" a="1"/>
  <c r="BF207" i="29" s="1"/>
  <c r="BD215" i="29" a="1"/>
  <c r="BD215" i="29" s="1"/>
  <c r="BF215" i="29" a="1"/>
  <c r="BF215" i="29" s="1"/>
  <c r="BG181" i="29" a="1"/>
  <c r="BG181" i="29" s="1"/>
  <c r="BI181" i="29" a="1"/>
  <c r="BI181" i="29" s="1"/>
  <c r="AU181" i="29" a="1"/>
  <c r="AU181" i="29" s="1"/>
  <c r="AW181" i="29" a="1"/>
  <c r="AW181" i="29" s="1"/>
  <c r="BC185" i="29" a="1"/>
  <c r="BC185" i="29" s="1"/>
  <c r="BA185" i="29" a="1"/>
  <c r="BA185" i="29" s="1"/>
  <c r="BG189" i="29" a="1"/>
  <c r="BG189" i="29" s="1"/>
  <c r="BI189" i="29" a="1"/>
  <c r="BI189" i="29" s="1"/>
  <c r="AU189" i="29" a="1"/>
  <c r="AU189" i="29" s="1"/>
  <c r="AW189" i="29" a="1"/>
  <c r="AW189" i="29" s="1"/>
  <c r="BC193" i="29" a="1"/>
  <c r="BC193" i="29" s="1"/>
  <c r="BA193" i="29" a="1"/>
  <c r="BA193" i="29" s="1"/>
  <c r="BG197" i="29" a="1"/>
  <c r="BG197" i="29" s="1"/>
  <c r="BI197" i="29" a="1"/>
  <c r="BI197" i="29" s="1"/>
  <c r="AU197" i="29" a="1"/>
  <c r="AU197" i="29" s="1"/>
  <c r="AW197" i="29" a="1"/>
  <c r="AW197" i="29" s="1"/>
  <c r="BC201" i="29" a="1"/>
  <c r="BC201" i="29" s="1"/>
  <c r="BA201" i="29" a="1"/>
  <c r="BA201" i="29" s="1"/>
  <c r="BG205" i="29" a="1"/>
  <c r="BG205" i="29" s="1"/>
  <c r="BI205" i="29" a="1"/>
  <c r="BI205" i="29" s="1"/>
  <c r="AU205" i="29" a="1"/>
  <c r="AU205" i="29" s="1"/>
  <c r="AW205" i="29" a="1"/>
  <c r="AW205" i="29" s="1"/>
  <c r="BC209" i="29" a="1"/>
  <c r="BC209" i="29" s="1"/>
  <c r="BA209" i="29" a="1"/>
  <c r="BA209" i="29" s="1"/>
  <c r="BG213" i="29" a="1"/>
  <c r="BG213" i="29" s="1"/>
  <c r="BI213" i="29" a="1"/>
  <c r="BI213" i="29" s="1"/>
  <c r="AU213" i="29" a="1"/>
  <c r="AU213" i="29" s="1"/>
  <c r="AW213" i="29" a="1"/>
  <c r="AW213" i="29" s="1"/>
  <c r="BC217" i="29" a="1"/>
  <c r="BC217" i="29" s="1"/>
  <c r="BA217" i="29" a="1"/>
  <c r="BA217" i="29" s="1"/>
  <c r="BG221" i="29" a="1"/>
  <c r="BG221" i="29" s="1"/>
  <c r="BI221" i="29" a="1"/>
  <c r="BI221" i="29" s="1"/>
  <c r="BG225" i="29" a="1"/>
  <c r="BG225" i="29" s="1"/>
  <c r="BI225" i="29" a="1"/>
  <c r="BI225" i="29" s="1"/>
  <c r="BG229" i="29" a="1"/>
  <c r="BG229" i="29" s="1"/>
  <c r="BI229" i="29" a="1"/>
  <c r="BI229" i="29" s="1"/>
  <c r="AZ224" i="29" a="1"/>
  <c r="AZ224" i="29" s="1"/>
  <c r="AX224" i="29" a="1"/>
  <c r="AX224" i="29" s="1"/>
  <c r="BC227" i="29" a="1"/>
  <c r="BC227" i="29" s="1"/>
  <c r="BA227" i="29" a="1"/>
  <c r="BA227" i="29" s="1"/>
  <c r="AX231" i="29" a="1"/>
  <c r="AX231" i="29" s="1"/>
  <c r="AZ231" i="29" a="1"/>
  <c r="AZ231" i="29" s="1"/>
  <c r="AU235" i="29" a="1"/>
  <c r="AU235" i="29" s="1"/>
  <c r="AW235" i="29" a="1"/>
  <c r="AW235" i="29" s="1"/>
  <c r="BG237" i="29" a="1"/>
  <c r="BG237" i="29" s="1"/>
  <c r="BI237" i="29" a="1"/>
  <c r="BI237" i="29" s="1"/>
  <c r="BG241" i="29" a="1"/>
  <c r="BG241" i="29" s="1"/>
  <c r="BI241" i="29" a="1"/>
  <c r="BI241" i="29" s="1"/>
  <c r="BG245" i="29" a="1"/>
  <c r="BG245" i="29" s="1"/>
  <c r="BI245" i="29" a="1"/>
  <c r="BI245" i="29" s="1"/>
  <c r="BG249" i="29" a="1"/>
  <c r="BG249" i="29" s="1"/>
  <c r="BI249" i="29" a="1"/>
  <c r="BI249" i="29" s="1"/>
  <c r="BC182" i="29" a="1"/>
  <c r="BC182" i="29" s="1"/>
  <c r="BA182" i="29" a="1"/>
  <c r="BA182" i="29" s="1"/>
  <c r="BC186" i="29" a="1"/>
  <c r="BC186" i="29" s="1"/>
  <c r="BA186" i="29" a="1"/>
  <c r="BA186" i="29" s="1"/>
  <c r="BC190" i="29" a="1"/>
  <c r="BC190" i="29" s="1"/>
  <c r="BA190" i="29" a="1"/>
  <c r="BA190" i="29" s="1"/>
  <c r="BC194" i="29" a="1"/>
  <c r="BC194" i="29" s="1"/>
  <c r="BA194" i="29" a="1"/>
  <c r="BA194" i="29" s="1"/>
  <c r="BC198" i="29" a="1"/>
  <c r="BC198" i="29" s="1"/>
  <c r="BA198" i="29" a="1"/>
  <c r="BA198" i="29" s="1"/>
  <c r="BC202" i="29" a="1"/>
  <c r="BC202" i="29" s="1"/>
  <c r="BA202" i="29" a="1"/>
  <c r="BA202" i="29" s="1"/>
  <c r="BC206" i="29" a="1"/>
  <c r="BC206" i="29" s="1"/>
  <c r="BA206" i="29" a="1"/>
  <c r="BA206" i="29" s="1"/>
  <c r="BC210" i="29" a="1"/>
  <c r="BC210" i="29" s="1"/>
  <c r="BA210" i="29" a="1"/>
  <c r="BA210" i="29" s="1"/>
  <c r="BC214" i="29" a="1"/>
  <c r="BC214" i="29" s="1"/>
  <c r="BA214" i="29" a="1"/>
  <c r="BA214" i="29" s="1"/>
  <c r="BC218" i="29" a="1"/>
  <c r="BC218" i="29" s="1"/>
  <c r="BA218" i="29" a="1"/>
  <c r="BA218" i="29" s="1"/>
  <c r="BG222" i="29" a="1"/>
  <c r="BG222" i="29" s="1"/>
  <c r="BI222" i="29" a="1"/>
  <c r="BI222" i="29" s="1"/>
  <c r="BG226" i="29" a="1"/>
  <c r="BG226" i="29" s="1"/>
  <c r="BI226" i="29" a="1"/>
  <c r="BI226" i="29" s="1"/>
  <c r="BI230" i="29" a="1"/>
  <c r="BI230" i="29" s="1"/>
  <c r="BG230" i="29" a="1"/>
  <c r="BG230" i="29" s="1"/>
  <c r="BF223" i="29" a="1"/>
  <c r="BF223" i="29" s="1"/>
  <c r="BD223" i="29" a="1"/>
  <c r="BD223" i="29" s="1"/>
  <c r="AX225" i="29" a="1"/>
  <c r="AX225" i="29" s="1"/>
  <c r="AZ225" i="29" a="1"/>
  <c r="AZ225" i="29" s="1"/>
  <c r="AX228" i="29" a="1"/>
  <c r="AX228" i="29" s="1"/>
  <c r="AZ228" i="29" a="1"/>
  <c r="AZ228" i="29" s="1"/>
  <c r="AX232" i="29" a="1"/>
  <c r="AX232" i="29" s="1"/>
  <c r="AZ232" i="29" a="1"/>
  <c r="AZ232" i="29" s="1"/>
  <c r="BD238" i="29" a="1"/>
  <c r="BD238" i="29" s="1"/>
  <c r="BF238" i="29" a="1"/>
  <c r="BF238" i="29" s="1"/>
  <c r="AX239" i="29" a="1"/>
  <c r="AX239" i="29" s="1"/>
  <c r="AZ239" i="29" a="1"/>
  <c r="AZ239" i="29" s="1"/>
  <c r="BD242" i="29" a="1"/>
  <c r="BD242" i="29" s="1"/>
  <c r="BF242" i="29" a="1"/>
  <c r="BF242" i="29" s="1"/>
  <c r="AX243" i="29" a="1"/>
  <c r="AX243" i="29" s="1"/>
  <c r="AZ243" i="29" a="1"/>
  <c r="AZ243" i="29" s="1"/>
  <c r="BD246" i="29" a="1"/>
  <c r="BD246" i="29" s="1"/>
  <c r="BF246" i="29" a="1"/>
  <c r="BF246" i="29" s="1"/>
  <c r="AX247" i="29" a="1"/>
  <c r="AX247" i="29" s="1"/>
  <c r="AZ247" i="29" a="1"/>
  <c r="AZ247" i="29" s="1"/>
  <c r="BD250" i="29" a="1"/>
  <c r="BD250" i="29" s="1"/>
  <c r="BF250" i="29" a="1"/>
  <c r="BF250" i="29" s="1"/>
  <c r="AZ251" i="29" a="1"/>
  <c r="AZ251" i="29" s="1"/>
  <c r="AX251" i="29" a="1"/>
  <c r="AX251" i="29" s="1"/>
  <c r="AZ260" i="29" a="1"/>
  <c r="AZ260" i="29" s="1"/>
  <c r="AX260" i="29" a="1"/>
  <c r="AX260" i="29" s="1"/>
  <c r="BA272" i="29" a="1"/>
  <c r="BA272" i="29" s="1"/>
  <c r="BC272" i="29" a="1"/>
  <c r="BC272" i="29" s="1"/>
  <c r="BA285" i="29" a="1"/>
  <c r="BA285" i="29" s="1"/>
  <c r="BC285" i="29" a="1"/>
  <c r="BC285" i="29" s="1"/>
  <c r="BC289" i="29" a="1"/>
  <c r="BC289" i="29" s="1"/>
  <c r="BA289" i="29" a="1"/>
  <c r="BA289" i="29" s="1"/>
  <c r="BC293" i="29" a="1"/>
  <c r="BC293" i="29" s="1"/>
  <c r="BA293" i="29" a="1"/>
  <c r="BA293" i="29" s="1"/>
  <c r="BG271" i="29" a="1"/>
  <c r="BG271" i="29" s="1"/>
  <c r="BI271" i="29" a="1"/>
  <c r="BI271" i="29" s="1"/>
  <c r="BI286" i="29" a="1"/>
  <c r="BI286" i="29" s="1"/>
  <c r="BG286" i="29" a="1"/>
  <c r="BG286" i="29" s="1"/>
  <c r="BI290" i="29" a="1"/>
  <c r="BI290" i="29" s="1"/>
  <c r="BG290" i="29" a="1"/>
  <c r="BG290" i="29" s="1"/>
  <c r="BI294" i="29" a="1"/>
  <c r="BI294" i="29" s="1"/>
  <c r="BG294" i="29" a="1"/>
  <c r="BG294" i="29" s="1"/>
  <c r="BI299" i="29" a="1"/>
  <c r="BI299" i="29" s="1"/>
  <c r="BG299" i="29" a="1"/>
  <c r="BG299" i="29" s="1"/>
  <c r="BG260" i="29" a="1"/>
  <c r="BG260" i="29" s="1"/>
  <c r="BI260" i="29" a="1"/>
  <c r="BI260" i="29" s="1"/>
  <c r="BF266" i="29" a="1"/>
  <c r="BF266" i="29" s="1"/>
  <c r="BD266" i="29" a="1"/>
  <c r="BD266" i="29" s="1"/>
  <c r="AZ268" i="29" a="1"/>
  <c r="AZ268" i="29" s="1"/>
  <c r="AX268" i="29" a="1"/>
  <c r="AX268" i="29" s="1"/>
  <c r="AU273" i="29" a="1"/>
  <c r="AU273" i="29" s="1"/>
  <c r="AW273" i="29" a="1"/>
  <c r="AW273" i="29" s="1"/>
  <c r="BA252" i="29" a="1"/>
  <c r="BA252" i="29" s="1"/>
  <c r="BC252" i="29" a="1"/>
  <c r="BC252" i="29" s="1"/>
  <c r="BA256" i="29" a="1"/>
  <c r="BA256" i="29" s="1"/>
  <c r="BC256" i="29" a="1"/>
  <c r="BC256" i="29" s="1"/>
  <c r="BA260" i="29" a="1"/>
  <c r="BA260" i="29" s="1"/>
  <c r="BC260" i="29" a="1"/>
  <c r="BC260" i="29" s="1"/>
  <c r="BA264" i="29" a="1"/>
  <c r="BA264" i="29" s="1"/>
  <c r="BC264" i="29" a="1"/>
  <c r="BC264" i="29" s="1"/>
  <c r="BA268" i="29" a="1"/>
  <c r="BA268" i="29" s="1"/>
  <c r="BC268" i="29" a="1"/>
  <c r="BC268" i="29" s="1"/>
  <c r="BA294" i="29" a="1"/>
  <c r="BA294" i="29" s="1"/>
  <c r="BC294" i="29" a="1"/>
  <c r="BC294" i="29" s="1"/>
  <c r="BG261" i="29" a="1"/>
  <c r="BG261" i="29" s="1"/>
  <c r="BI261" i="29" a="1"/>
  <c r="BI261" i="29" s="1"/>
  <c r="AZ263" i="29" a="1"/>
  <c r="AZ263" i="29" s="1"/>
  <c r="AX263" i="29" a="1"/>
  <c r="AX263" i="29" s="1"/>
  <c r="BF265" i="29" a="1"/>
  <c r="BF265" i="29" s="1"/>
  <c r="BD265" i="29" a="1"/>
  <c r="BD265" i="29" s="1"/>
  <c r="BG270" i="29" a="1"/>
  <c r="BG270" i="29" s="1"/>
  <c r="BI270" i="29" a="1"/>
  <c r="BI270" i="29" s="1"/>
  <c r="AW274" i="29" a="1"/>
  <c r="AW274" i="29" s="1"/>
  <c r="AU274" i="29" a="1"/>
  <c r="AU274" i="29" s="1"/>
  <c r="AW276" i="29" a="1"/>
  <c r="AW276" i="29" s="1"/>
  <c r="AU276" i="29" a="1"/>
  <c r="AU276" i="29" s="1"/>
  <c r="AW278" i="29" a="1"/>
  <c r="AW278" i="29" s="1"/>
  <c r="AU278" i="29" a="1"/>
  <c r="AU278" i="29" s="1"/>
  <c r="AW280" i="29" a="1"/>
  <c r="AW280" i="29" s="1"/>
  <c r="AU280" i="29" a="1"/>
  <c r="AU280" i="29" s="1"/>
  <c r="AW282" i="29" a="1"/>
  <c r="AW282" i="29" s="1"/>
  <c r="AU282" i="29" a="1"/>
  <c r="AU282" i="29" s="1"/>
  <c r="BD82" i="29" a="1"/>
  <c r="BD82" i="29" s="1"/>
  <c r="BD86" i="29" a="1"/>
  <c r="BD86" i="29" s="1"/>
  <c r="BA52" i="29" a="1"/>
  <c r="BA52" i="29" s="1"/>
  <c r="BG80" i="29" a="1"/>
  <c r="BG80" i="29" s="1"/>
  <c r="BC48" i="29" a="1"/>
  <c r="BC48" i="29" s="1"/>
  <c r="BG79" i="29" a="1"/>
  <c r="BG79" i="29" s="1"/>
  <c r="BG86" i="29" a="1"/>
  <c r="BG86" i="29" s="1"/>
  <c r="AX81" i="29" a="1"/>
  <c r="AX81" i="29" s="1"/>
  <c r="AX90" i="29" a="1"/>
  <c r="AX90" i="29" s="1"/>
  <c r="AX92" i="29" a="1"/>
  <c r="AX92" i="29" s="1"/>
  <c r="AX94" i="29" a="1"/>
  <c r="AX94" i="29" s="1"/>
  <c r="AX96" i="29" a="1"/>
  <c r="AX96" i="29" s="1"/>
  <c r="AX98" i="29" a="1"/>
  <c r="AX98" i="29" s="1"/>
  <c r="AX100" i="29" a="1"/>
  <c r="AX100" i="29" s="1"/>
  <c r="AX102" i="29" a="1"/>
  <c r="AX102" i="29" s="1"/>
  <c r="AZ117" i="29" a="1"/>
  <c r="AZ117" i="29" s="1"/>
  <c r="AZ125" i="29" a="1"/>
  <c r="AZ125" i="29" s="1"/>
  <c r="BI84" i="29" a="1"/>
  <c r="BI84" i="29" s="1"/>
  <c r="BF120" i="29" a="1"/>
  <c r="BF120" i="29" s="1"/>
  <c r="BF141" i="29" a="1"/>
  <c r="BF141" i="29" s="1"/>
  <c r="BG87" i="29" a="1"/>
  <c r="BG87" i="29" s="1"/>
  <c r="BF160" i="29" a="1"/>
  <c r="BF160" i="29" s="1"/>
  <c r="BD142" i="29" a="1"/>
  <c r="BD142" i="29" s="1"/>
  <c r="AZ137" i="29" a="1"/>
  <c r="AZ137" i="29" s="1"/>
  <c r="AZ138" i="29" a="1"/>
  <c r="AZ138" i="29" s="1"/>
  <c r="AW114" i="29" a="1"/>
  <c r="AW114" i="29" s="1"/>
  <c r="AX139" i="29" a="1"/>
  <c r="AX139" i="29" s="1"/>
  <c r="AX165" i="29" a="1"/>
  <c r="AX165" i="29" s="1"/>
  <c r="AX150" i="29" a="1"/>
  <c r="AX150" i="29" s="1"/>
  <c r="AX158" i="29" a="1"/>
  <c r="AX158" i="29" s="1"/>
  <c r="BA169" i="29" a="1"/>
  <c r="BA169" i="29" s="1"/>
  <c r="AX169" i="29" a="1"/>
  <c r="AX169" i="29" s="1"/>
  <c r="AZ181" i="29" a="1"/>
  <c r="AZ181" i="29" s="1"/>
  <c r="AZ189" i="29" a="1"/>
  <c r="AZ189" i="29" s="1"/>
  <c r="AZ197" i="29" a="1"/>
  <c r="AZ197" i="29" s="1"/>
  <c r="AZ205" i="29" a="1"/>
  <c r="AZ205" i="29" s="1"/>
  <c r="AZ213" i="29" a="1"/>
  <c r="AZ213" i="29" s="1"/>
  <c r="AZ217" i="29" a="1"/>
  <c r="AZ217" i="29" s="1"/>
  <c r="BD164" i="29" a="1"/>
  <c r="BD164" i="29" s="1"/>
  <c r="AX177" i="29" a="1"/>
  <c r="AX177" i="29" s="1"/>
  <c r="BD181" i="29" a="1"/>
  <c r="BD181" i="29" s="1"/>
  <c r="AX186" i="29" a="1"/>
  <c r="AX186" i="29" s="1"/>
  <c r="BD189" i="29" a="1"/>
  <c r="BD189" i="29" s="1"/>
  <c r="AX194" i="29" a="1"/>
  <c r="AX194" i="29" s="1"/>
  <c r="BD197" i="29" a="1"/>
  <c r="BD197" i="29" s="1"/>
  <c r="AX202" i="29" a="1"/>
  <c r="AX202" i="29" s="1"/>
  <c r="BD205" i="29" a="1"/>
  <c r="BD205" i="29" s="1"/>
  <c r="AX210" i="29" a="1"/>
  <c r="AX210" i="29" s="1"/>
  <c r="BD213" i="29" a="1"/>
  <c r="BD213" i="29" s="1"/>
  <c r="AX218" i="29" a="1"/>
  <c r="AX218" i="29" s="1"/>
  <c r="BD221" i="29" a="1"/>
  <c r="BD221" i="29" s="1"/>
  <c r="BC269" i="29" a="1"/>
  <c r="BC269" i="29" s="1"/>
  <c r="BA220" i="29" a="1"/>
  <c r="BA220" i="29" s="1"/>
  <c r="BC226" i="29" a="1"/>
  <c r="BC226" i="29" s="1"/>
  <c r="BD272" i="29" a="1"/>
  <c r="BD272" i="29" s="1"/>
  <c r="AZ221" i="29" a="1"/>
  <c r="AZ221" i="29" s="1"/>
  <c r="AZ226" i="29" a="1"/>
  <c r="AZ226" i="29" s="1"/>
  <c r="AX271" i="29" a="1"/>
  <c r="AX271" i="29" s="1"/>
  <c r="BD299" i="29" a="1"/>
  <c r="BD299" i="29" s="1"/>
  <c r="AX180" i="29" a="1"/>
  <c r="AX180" i="29" s="1"/>
  <c r="AX196" i="29" a="1"/>
  <c r="AX196" i="29" s="1"/>
  <c r="AX212" i="29" a="1"/>
  <c r="AX212" i="29" s="1"/>
  <c r="BC273" i="29" a="1"/>
  <c r="BC273" i="29" s="1"/>
  <c r="BF297" i="29" a="1"/>
  <c r="BF297" i="29" s="1"/>
  <c r="AZ288" i="29" a="1"/>
  <c r="AZ288" i="29" s="1"/>
  <c r="AZ296" i="29" a="1"/>
  <c r="AZ296" i="29" s="1"/>
  <c r="BA302" i="29" a="1"/>
  <c r="BA302" i="29" s="1"/>
  <c r="BD298" i="29" a="1"/>
  <c r="BD298" i="29" s="1"/>
  <c r="AX285" i="29" a="1"/>
  <c r="AX285" i="29" s="1"/>
  <c r="AX293" i="29" a="1"/>
  <c r="AX293" i="29" s="1"/>
  <c r="BA299" i="29" a="1"/>
  <c r="BA299" i="29" s="1"/>
  <c r="AZ298" i="29" a="1"/>
  <c r="AZ298" i="29" s="1"/>
  <c r="BD291" i="29" a="1"/>
  <c r="BD291" i="29" s="1"/>
  <c r="AZ290" i="29" a="1"/>
  <c r="AZ290" i="29" s="1"/>
  <c r="BC296" i="29" a="1"/>
  <c r="BC296" i="29" s="1"/>
  <c r="AZ287" i="29" a="1"/>
  <c r="AZ287" i="29" s="1"/>
  <c r="AX295" i="29" a="1"/>
  <c r="AX295" i="29" s="1"/>
  <c r="AZ299" i="29" a="1"/>
  <c r="AZ299" i="29" s="1"/>
  <c r="BF53" i="29" a="1"/>
  <c r="BF53" i="29" s="1"/>
  <c r="BD53" i="29" a="1"/>
  <c r="BD53" i="29" s="1"/>
  <c r="BG57" i="29" a="1"/>
  <c r="BG57" i="29" s="1"/>
  <c r="BI57" i="29" a="1"/>
  <c r="BI57" i="29" s="1"/>
  <c r="BG65" i="29" a="1"/>
  <c r="BG65" i="29" s="1"/>
  <c r="BI65" i="29" a="1"/>
  <c r="BI65" i="29" s="1"/>
  <c r="AZ55" i="29" a="1"/>
  <c r="AZ55" i="29" s="1"/>
  <c r="AX55" i="29" a="1"/>
  <c r="AX55" i="29" s="1"/>
  <c r="AZ59" i="29" a="1"/>
  <c r="AZ59" i="29" s="1"/>
  <c r="AX59" i="29" a="1"/>
  <c r="AX59" i="29" s="1"/>
  <c r="AZ63" i="29" a="1"/>
  <c r="AZ63" i="29" s="1"/>
  <c r="AX63" i="29" a="1"/>
  <c r="AX63" i="29" s="1"/>
  <c r="AX66" i="29" a="1"/>
  <c r="AX66" i="29" s="1"/>
  <c r="AZ66" i="29" a="1"/>
  <c r="AZ66" i="29" s="1"/>
  <c r="BA37" i="29" a="1"/>
  <c r="BA37" i="29" s="1"/>
  <c r="BC37" i="29" a="1"/>
  <c r="BC37" i="29" s="1"/>
  <c r="BA39" i="29" a="1"/>
  <c r="BA39" i="29" s="1"/>
  <c r="BC39" i="29" a="1"/>
  <c r="BC39" i="29" s="1"/>
  <c r="BA41" i="29" a="1"/>
  <c r="BA41" i="29" s="1"/>
  <c r="BC41" i="29" a="1"/>
  <c r="BC41" i="29" s="1"/>
  <c r="BG62" i="29" a="1"/>
  <c r="BG62" i="29" s="1"/>
  <c r="BI62" i="29" a="1"/>
  <c r="BI62" i="29" s="1"/>
  <c r="BA47" i="29" a="1"/>
  <c r="BA47" i="29" s="1"/>
  <c r="BC47" i="29" a="1"/>
  <c r="BC47" i="29" s="1"/>
  <c r="BC56" i="29" a="1"/>
  <c r="BC56" i="29" s="1"/>
  <c r="BA56" i="29" a="1"/>
  <c r="BA56" i="29" s="1"/>
  <c r="BC60" i="29" a="1"/>
  <c r="BC60" i="29" s="1"/>
  <c r="BA60" i="29" a="1"/>
  <c r="BA60" i="29" s="1"/>
  <c r="BC64" i="29" a="1"/>
  <c r="BC64" i="29" s="1"/>
  <c r="BA64" i="29" a="1"/>
  <c r="BA64" i="29" s="1"/>
  <c r="AW79" i="29" a="1"/>
  <c r="AW79" i="29" s="1"/>
  <c r="AU79" i="29" a="1"/>
  <c r="AU79" i="29" s="1"/>
  <c r="AX46" i="29" a="1"/>
  <c r="AX46" i="29" s="1"/>
  <c r="AZ46" i="29" a="1"/>
  <c r="AZ46" i="29" s="1"/>
  <c r="BF48" i="29" a="1"/>
  <c r="BF48" i="29" s="1"/>
  <c r="BD48" i="29" a="1"/>
  <c r="BD48" i="29" s="1"/>
  <c r="BI59" i="29" a="1"/>
  <c r="BI59" i="29" s="1"/>
  <c r="BG59" i="29" a="1"/>
  <c r="BG59" i="29" s="1"/>
  <c r="AU45" i="29" a="1"/>
  <c r="AU45" i="29" s="1"/>
  <c r="AW45" i="29" a="1"/>
  <c r="AW45" i="29" s="1"/>
  <c r="AU53" i="29" a="1"/>
  <c r="AU53" i="29" s="1"/>
  <c r="AW53" i="29" a="1"/>
  <c r="AW53" i="29" s="1"/>
  <c r="AX57" i="29" a="1"/>
  <c r="AX57" i="29" s="1"/>
  <c r="AZ57" i="29" a="1"/>
  <c r="AZ57" i="29" s="1"/>
  <c r="AX65" i="29" a="1"/>
  <c r="AX65" i="29" s="1"/>
  <c r="AZ65" i="29" a="1"/>
  <c r="AZ65" i="29" s="1"/>
  <c r="BA79" i="29" a="1"/>
  <c r="BA79" i="29" s="1"/>
  <c r="BC79" i="29" a="1"/>
  <c r="BC79" i="29" s="1"/>
  <c r="BD89" i="29" a="1"/>
  <c r="BD89" i="29" s="1"/>
  <c r="BF89" i="29" a="1"/>
  <c r="BF89" i="29" s="1"/>
  <c r="BG90" i="29" a="1"/>
  <c r="BG90" i="29" s="1"/>
  <c r="BI90" i="29" a="1"/>
  <c r="BI90" i="29" s="1"/>
  <c r="BA92" i="29" a="1"/>
  <c r="BA92" i="29" s="1"/>
  <c r="BC92" i="29" a="1"/>
  <c r="BC92" i="29" s="1"/>
  <c r="BD93" i="29" a="1"/>
  <c r="BD93" i="29" s="1"/>
  <c r="BF93" i="29" a="1"/>
  <c r="BF93" i="29" s="1"/>
  <c r="BG94" i="29" a="1"/>
  <c r="BG94" i="29" s="1"/>
  <c r="BI94" i="29" a="1"/>
  <c r="BI94" i="29" s="1"/>
  <c r="BA96" i="29" a="1"/>
  <c r="BA96" i="29" s="1"/>
  <c r="BC96" i="29" a="1"/>
  <c r="BC96" i="29" s="1"/>
  <c r="BD97" i="29" a="1"/>
  <c r="BD97" i="29" s="1"/>
  <c r="BF97" i="29" a="1"/>
  <c r="BF97" i="29" s="1"/>
  <c r="BG98" i="29" a="1"/>
  <c r="BG98" i="29" s="1"/>
  <c r="BI98" i="29" a="1"/>
  <c r="BI98" i="29" s="1"/>
  <c r="BA100" i="29" a="1"/>
  <c r="BA100" i="29" s="1"/>
  <c r="BC100" i="29" a="1"/>
  <c r="BC100" i="29" s="1"/>
  <c r="BD101" i="29" a="1"/>
  <c r="BD101" i="29" s="1"/>
  <c r="BF101" i="29" a="1"/>
  <c r="BF101" i="29" s="1"/>
  <c r="BG102" i="29" a="1"/>
  <c r="BG102" i="29" s="1"/>
  <c r="BI102" i="29" a="1"/>
  <c r="BI102" i="29" s="1"/>
  <c r="BA104" i="29" a="1"/>
  <c r="BA104" i="29" s="1"/>
  <c r="BC104" i="29" a="1"/>
  <c r="BC104" i="29" s="1"/>
  <c r="AX78" i="29" a="1"/>
  <c r="AX78" i="29" s="1"/>
  <c r="AZ78" i="29" a="1"/>
  <c r="AZ78" i="29" s="1"/>
  <c r="BD79" i="29" a="1"/>
  <c r="BD79" i="29" s="1"/>
  <c r="BF79" i="29" a="1"/>
  <c r="BF79" i="29" s="1"/>
  <c r="BA81" i="29" a="1"/>
  <c r="BA81" i="29" s="1"/>
  <c r="BC81" i="29" a="1"/>
  <c r="BC81" i="29" s="1"/>
  <c r="BA82" i="29" a="1"/>
  <c r="BA82" i="29" s="1"/>
  <c r="BC82" i="29" a="1"/>
  <c r="BC82" i="29" s="1"/>
  <c r="BA83" i="29" a="1"/>
  <c r="BA83" i="29" s="1"/>
  <c r="BC83" i="29" a="1"/>
  <c r="BC83" i="29" s="1"/>
  <c r="BA84" i="29" a="1"/>
  <c r="BA84" i="29" s="1"/>
  <c r="BC84" i="29" a="1"/>
  <c r="BC84" i="29" s="1"/>
  <c r="BA85" i="29" a="1"/>
  <c r="BA85" i="29" s="1"/>
  <c r="BC85" i="29" a="1"/>
  <c r="BC85" i="29" s="1"/>
  <c r="BA86" i="29" a="1"/>
  <c r="BA86" i="29" s="1"/>
  <c r="BC86" i="29" a="1"/>
  <c r="BC86" i="29" s="1"/>
  <c r="BA87" i="29" a="1"/>
  <c r="BA87" i="29" s="1"/>
  <c r="BC87" i="29" a="1"/>
  <c r="BC87" i="29" s="1"/>
  <c r="BA88" i="29" a="1"/>
  <c r="BA88" i="29" s="1"/>
  <c r="BC88" i="29" a="1"/>
  <c r="BC88" i="29" s="1"/>
  <c r="BA89" i="29" a="1"/>
  <c r="BA89" i="29" s="1"/>
  <c r="BC89" i="29" a="1"/>
  <c r="BC89" i="29" s="1"/>
  <c r="BG78" i="29" a="1"/>
  <c r="BG78" i="29" s="1"/>
  <c r="BI78" i="29" a="1"/>
  <c r="BI78" i="29" s="1"/>
  <c r="BA107" i="29" a="1"/>
  <c r="BA107" i="29" s="1"/>
  <c r="BC107" i="29" a="1"/>
  <c r="BC107" i="29" s="1"/>
  <c r="BA111" i="29" a="1"/>
  <c r="BA111" i="29" s="1"/>
  <c r="BC111" i="29" a="1"/>
  <c r="BC111" i="29" s="1"/>
  <c r="BA115" i="29" a="1"/>
  <c r="BA115" i="29" s="1"/>
  <c r="BC115" i="29" a="1"/>
  <c r="BC115" i="29" s="1"/>
  <c r="AW91" i="29" a="1"/>
  <c r="AW91" i="29" s="1"/>
  <c r="AU91" i="29" a="1"/>
  <c r="AU91" i="29" s="1"/>
  <c r="AW93" i="29" a="1"/>
  <c r="AW93" i="29" s="1"/>
  <c r="AU93" i="29" a="1"/>
  <c r="AU93" i="29" s="1"/>
  <c r="AW95" i="29" a="1"/>
  <c r="AW95" i="29" s="1"/>
  <c r="AU95" i="29" a="1"/>
  <c r="AU95" i="29" s="1"/>
  <c r="AW97" i="29" a="1"/>
  <c r="AW97" i="29" s="1"/>
  <c r="AU97" i="29" a="1"/>
  <c r="AU97" i="29" s="1"/>
  <c r="AW99" i="29" a="1"/>
  <c r="AW99" i="29" s="1"/>
  <c r="AU99" i="29" a="1"/>
  <c r="AU99" i="29" s="1"/>
  <c r="AW101" i="29" a="1"/>
  <c r="AW101" i="29" s="1"/>
  <c r="AU101" i="29" a="1"/>
  <c r="AU101" i="29" s="1"/>
  <c r="AW103" i="29" a="1"/>
  <c r="AW103" i="29" s="1"/>
  <c r="AU103" i="29" a="1"/>
  <c r="AU103" i="29" s="1"/>
  <c r="AW105" i="29" a="1"/>
  <c r="AW105" i="29" s="1"/>
  <c r="AU105" i="29" a="1"/>
  <c r="AU105" i="29" s="1"/>
  <c r="BI108" i="29" a="1"/>
  <c r="BI108" i="29" s="1"/>
  <c r="BG108" i="29" a="1"/>
  <c r="BG108" i="29" s="1"/>
  <c r="BI110" i="29" a="1"/>
  <c r="BI110" i="29" s="1"/>
  <c r="BG110" i="29" a="1"/>
  <c r="BG110" i="29" s="1"/>
  <c r="BI112" i="29" a="1"/>
  <c r="BI112" i="29" s="1"/>
  <c r="BG112" i="29" a="1"/>
  <c r="BG112" i="29" s="1"/>
  <c r="BI114" i="29" a="1"/>
  <c r="BI114" i="29" s="1"/>
  <c r="BG114" i="29" a="1"/>
  <c r="BG114" i="29" s="1"/>
  <c r="BI116" i="29" a="1"/>
  <c r="BI116" i="29" s="1"/>
  <c r="BG116" i="29" a="1"/>
  <c r="BG116" i="29" s="1"/>
  <c r="BD126" i="29" a="1"/>
  <c r="BD126" i="29" s="1"/>
  <c r="BF126" i="29" a="1"/>
  <c r="BF126" i="29" s="1"/>
  <c r="AX127" i="29" a="1"/>
  <c r="AX127" i="29" s="1"/>
  <c r="AZ127" i="29" a="1"/>
  <c r="AZ127" i="29" s="1"/>
  <c r="AX128" i="29" a="1"/>
  <c r="AX128" i="29" s="1"/>
  <c r="AZ128" i="29" a="1"/>
  <c r="AZ128" i="29" s="1"/>
  <c r="AX129" i="29" a="1"/>
  <c r="AX129" i="29" s="1"/>
  <c r="AZ129" i="29" a="1"/>
  <c r="AZ129" i="29" s="1"/>
  <c r="AX130" i="29" a="1"/>
  <c r="AX130" i="29" s="1"/>
  <c r="AZ130" i="29" a="1"/>
  <c r="AZ130" i="29" s="1"/>
  <c r="AX131" i="29" a="1"/>
  <c r="AX131" i="29" s="1"/>
  <c r="AZ131" i="29" a="1"/>
  <c r="AZ131" i="29" s="1"/>
  <c r="AX132" i="29" a="1"/>
  <c r="AX132" i="29" s="1"/>
  <c r="AZ132" i="29" a="1"/>
  <c r="AZ132" i="29" s="1"/>
  <c r="AX133" i="29" a="1"/>
  <c r="AX133" i="29" s="1"/>
  <c r="AZ133" i="29" a="1"/>
  <c r="AZ133" i="29" s="1"/>
  <c r="BF105" i="29" a="1"/>
  <c r="BF105" i="29" s="1"/>
  <c r="BD105" i="29" a="1"/>
  <c r="BD105" i="29" s="1"/>
  <c r="AW135" i="29" a="1"/>
  <c r="AW135" i="29" s="1"/>
  <c r="AU135" i="29" a="1"/>
  <c r="AU135" i="29" s="1"/>
  <c r="AW139" i="29" a="1"/>
  <c r="AW139" i="29" s="1"/>
  <c r="AU139" i="29" a="1"/>
  <c r="AU139" i="29" s="1"/>
  <c r="AX108" i="29" a="1"/>
  <c r="AX108" i="29" s="1"/>
  <c r="AZ108" i="29" a="1"/>
  <c r="AZ108" i="29" s="1"/>
  <c r="BD114" i="29" a="1"/>
  <c r="BD114" i="29" s="1"/>
  <c r="BF114" i="29" a="1"/>
  <c r="BF114" i="29" s="1"/>
  <c r="AX118" i="29" a="1"/>
  <c r="AX118" i="29" s="1"/>
  <c r="AZ118" i="29" a="1"/>
  <c r="AZ118" i="29" s="1"/>
  <c r="BA129" i="29" a="1"/>
  <c r="BA129" i="29" s="1"/>
  <c r="BC129" i="29" a="1"/>
  <c r="BC129" i="29" s="1"/>
  <c r="BA133" i="29" a="1"/>
  <c r="BA133" i="29" s="1"/>
  <c r="BC133" i="29" a="1"/>
  <c r="BC133" i="29" s="1"/>
  <c r="BA135" i="29" a="1"/>
  <c r="BA135" i="29" s="1"/>
  <c r="BC135" i="29" a="1"/>
  <c r="BC135" i="29" s="1"/>
  <c r="BA137" i="29" a="1"/>
  <c r="BA137" i="29" s="1"/>
  <c r="BC137" i="29" a="1"/>
  <c r="BC137" i="29" s="1"/>
  <c r="BA139" i="29" a="1"/>
  <c r="BA139" i="29" s="1"/>
  <c r="BC139" i="29" a="1"/>
  <c r="BC139" i="29" s="1"/>
  <c r="BA141" i="29" a="1"/>
  <c r="BA141" i="29" s="1"/>
  <c r="BC141" i="29" a="1"/>
  <c r="BC141" i="29" s="1"/>
  <c r="BG127" i="29" a="1"/>
  <c r="BG127" i="29" s="1"/>
  <c r="BI127" i="29" a="1"/>
  <c r="BI127" i="29" s="1"/>
  <c r="BG131" i="29" a="1"/>
  <c r="BG131" i="29" s="1"/>
  <c r="BI131" i="29" a="1"/>
  <c r="BI131" i="29" s="1"/>
  <c r="BG135" i="29" a="1"/>
  <c r="BG135" i="29" s="1"/>
  <c r="BI135" i="29" a="1"/>
  <c r="BI135" i="29" s="1"/>
  <c r="BG139" i="29" a="1"/>
  <c r="BG139" i="29" s="1"/>
  <c r="BI139" i="29" a="1"/>
  <c r="BI139" i="29" s="1"/>
  <c r="BA106" i="29" a="1"/>
  <c r="BA106" i="29" s="1"/>
  <c r="BC106" i="29" a="1"/>
  <c r="BC106" i="29" s="1"/>
  <c r="AX106" i="29" a="1"/>
  <c r="AX106" i="29" s="1"/>
  <c r="AZ106" i="29" a="1"/>
  <c r="AZ106" i="29" s="1"/>
  <c r="AX107" i="29" a="1"/>
  <c r="AX107" i="29" s="1"/>
  <c r="AZ107" i="29" a="1"/>
  <c r="AZ107" i="29" s="1"/>
  <c r="BD109" i="29" a="1"/>
  <c r="BD109" i="29" s="1"/>
  <c r="BF109" i="29" a="1"/>
  <c r="BF109" i="29" s="1"/>
  <c r="AX115" i="29" a="1"/>
  <c r="AX115" i="29" s="1"/>
  <c r="AZ115" i="29" a="1"/>
  <c r="AZ115" i="29" s="1"/>
  <c r="AU162" i="29" a="1"/>
  <c r="AU162" i="29" s="1"/>
  <c r="AW162" i="29" a="1"/>
  <c r="AW162" i="29" s="1"/>
  <c r="AU163" i="29" a="1"/>
  <c r="AU163" i="29" s="1"/>
  <c r="AW163" i="29" a="1"/>
  <c r="AW163" i="29" s="1"/>
  <c r="BG172" i="29" a="1"/>
  <c r="BG172" i="29" s="1"/>
  <c r="BI172" i="29" a="1"/>
  <c r="BI172" i="29" s="1"/>
  <c r="AZ166" i="29" a="1"/>
  <c r="AZ166" i="29" s="1"/>
  <c r="AX166" i="29" a="1"/>
  <c r="AX166" i="29" s="1"/>
  <c r="AZ170" i="29" a="1"/>
  <c r="AZ170" i="29" s="1"/>
  <c r="AX170" i="29" a="1"/>
  <c r="AX170" i="29" s="1"/>
  <c r="AZ174" i="29" a="1"/>
  <c r="AZ174" i="29" s="1"/>
  <c r="AX174" i="29" a="1"/>
  <c r="AX174" i="29" s="1"/>
  <c r="AW178" i="29" a="1"/>
  <c r="AW178" i="29" s="1"/>
  <c r="AU178" i="29" a="1"/>
  <c r="AU178" i="29" s="1"/>
  <c r="BC167" i="29" a="1"/>
  <c r="BC167" i="29" s="1"/>
  <c r="BA167" i="29" a="1"/>
  <c r="BA167" i="29" s="1"/>
  <c r="AU175" i="29" a="1"/>
  <c r="AU175" i="29" s="1"/>
  <c r="AW175" i="29" a="1"/>
  <c r="AW175" i="29" s="1"/>
  <c r="BA176" i="29" a="1"/>
  <c r="BA176" i="29" s="1"/>
  <c r="BC176" i="29" a="1"/>
  <c r="BC176" i="29" s="1"/>
  <c r="BA178" i="29" a="1"/>
  <c r="BA178" i="29" s="1"/>
  <c r="BC178" i="29" a="1"/>
  <c r="BC178" i="29" s="1"/>
  <c r="BD143" i="29" a="1"/>
  <c r="BD143" i="29" s="1"/>
  <c r="BF143" i="29" a="1"/>
  <c r="BF143" i="29" s="1"/>
  <c r="BD151" i="29" a="1"/>
  <c r="BD151" i="29" s="1"/>
  <c r="BF151" i="29" a="1"/>
  <c r="BF151" i="29" s="1"/>
  <c r="BD159" i="29" a="1"/>
  <c r="BD159" i="29" s="1"/>
  <c r="BF159" i="29" a="1"/>
  <c r="BF159" i="29" s="1"/>
  <c r="AX168" i="29" a="1"/>
  <c r="AX168" i="29" s="1"/>
  <c r="AZ168" i="29" a="1"/>
  <c r="AZ168" i="29" s="1"/>
  <c r="BA172" i="29" a="1"/>
  <c r="BA172" i="29" s="1"/>
  <c r="BC172" i="29" a="1"/>
  <c r="BC172" i="29" s="1"/>
  <c r="BF173" i="29" a="1"/>
  <c r="BF173" i="29" s="1"/>
  <c r="BD173" i="29" a="1"/>
  <c r="BD173" i="29" s="1"/>
  <c r="AU176" i="29" a="1"/>
  <c r="AU176" i="29" s="1"/>
  <c r="AW176" i="29" a="1"/>
  <c r="AW176" i="29" s="1"/>
  <c r="BG145" i="29" a="1"/>
  <c r="BG145" i="29" s="1"/>
  <c r="BI145" i="29" a="1"/>
  <c r="BI145" i="29" s="1"/>
  <c r="AU145" i="29" a="1"/>
  <c r="AU145" i="29" s="1"/>
  <c r="AW145" i="29" a="1"/>
  <c r="AW145" i="29" s="1"/>
  <c r="BG149" i="29" a="1"/>
  <c r="BG149" i="29" s="1"/>
  <c r="BI149" i="29" a="1"/>
  <c r="BI149" i="29" s="1"/>
  <c r="AU149" i="29" a="1"/>
  <c r="AU149" i="29" s="1"/>
  <c r="AW149" i="29" a="1"/>
  <c r="AW149" i="29" s="1"/>
  <c r="BG153" i="29" a="1"/>
  <c r="BG153" i="29" s="1"/>
  <c r="BI153" i="29" a="1"/>
  <c r="BI153" i="29" s="1"/>
  <c r="AU153" i="29" a="1"/>
  <c r="AU153" i="29" s="1"/>
  <c r="AW153" i="29" a="1"/>
  <c r="AW153" i="29" s="1"/>
  <c r="BG157" i="29" a="1"/>
  <c r="BG157" i="29" s="1"/>
  <c r="BI157" i="29" a="1"/>
  <c r="BI157" i="29" s="1"/>
  <c r="AU157" i="29" a="1"/>
  <c r="AU157" i="29" s="1"/>
  <c r="AW157" i="29" a="1"/>
  <c r="AW157" i="29" s="1"/>
  <c r="BG161" i="29" a="1"/>
  <c r="BG161" i="29" s="1"/>
  <c r="BI161" i="29" a="1"/>
  <c r="BI161" i="29" s="1"/>
  <c r="AU161" i="29" a="1"/>
  <c r="AU161" i="29" s="1"/>
  <c r="AW161" i="29" a="1"/>
  <c r="AW161" i="29" s="1"/>
  <c r="BI171" i="29" a="1"/>
  <c r="BI171" i="29" s="1"/>
  <c r="BG171" i="29" a="1"/>
  <c r="BG171" i="29" s="1"/>
  <c r="AX183" i="29" a="1"/>
  <c r="AX183" i="29" s="1"/>
  <c r="AZ183" i="29" a="1"/>
  <c r="AZ183" i="29" s="1"/>
  <c r="AX199" i="29" a="1"/>
  <c r="AX199" i="29" s="1"/>
  <c r="AZ199" i="29" a="1"/>
  <c r="AZ199" i="29" s="1"/>
  <c r="AX215" i="29" a="1"/>
  <c r="AX215" i="29" s="1"/>
  <c r="AZ215" i="29" a="1"/>
  <c r="AZ215" i="29" s="1"/>
  <c r="AU229" i="29" a="1"/>
  <c r="AU229" i="29" s="1"/>
  <c r="AW229" i="29" a="1"/>
  <c r="AW229" i="29" s="1"/>
  <c r="AU233" i="29" a="1"/>
  <c r="AU233" i="29" s="1"/>
  <c r="AW233" i="29" a="1"/>
  <c r="AW233" i="29" s="1"/>
  <c r="AU238" i="29" a="1"/>
  <c r="AU238" i="29" s="1"/>
  <c r="AW238" i="29" a="1"/>
  <c r="AW238" i="29" s="1"/>
  <c r="AU242" i="29" a="1"/>
  <c r="AU242" i="29" s="1"/>
  <c r="AW242" i="29" a="1"/>
  <c r="AW242" i="29" s="1"/>
  <c r="AU246" i="29" a="1"/>
  <c r="AU246" i="29" s="1"/>
  <c r="AW246" i="29" a="1"/>
  <c r="AW246" i="29" s="1"/>
  <c r="AU250" i="29" a="1"/>
  <c r="AU250" i="29" s="1"/>
  <c r="AW250" i="29" a="1"/>
  <c r="AW250" i="29" s="1"/>
  <c r="AU254" i="29" a="1"/>
  <c r="AU254" i="29" s="1"/>
  <c r="AW254" i="29" a="1"/>
  <c r="AW254" i="29" s="1"/>
  <c r="AU258" i="29" a="1"/>
  <c r="AU258" i="29" s="1"/>
  <c r="AW258" i="29" a="1"/>
  <c r="AW258" i="29" s="1"/>
  <c r="AU262" i="29" a="1"/>
  <c r="AU262" i="29" s="1"/>
  <c r="AW262" i="29" a="1"/>
  <c r="AW262" i="29" s="1"/>
  <c r="AU266" i="29" a="1"/>
  <c r="AU266" i="29" s="1"/>
  <c r="AW266" i="29" a="1"/>
  <c r="AW266" i="29" s="1"/>
  <c r="BG180" i="29" a="1"/>
  <c r="BG180" i="29" s="1"/>
  <c r="BI180" i="29" a="1"/>
  <c r="BI180" i="29" s="1"/>
  <c r="AU180" i="29" a="1"/>
  <c r="AU180" i="29" s="1"/>
  <c r="AW180" i="29" a="1"/>
  <c r="AW180" i="29" s="1"/>
  <c r="BG184" i="29" a="1"/>
  <c r="BG184" i="29" s="1"/>
  <c r="BI184" i="29" a="1"/>
  <c r="BI184" i="29" s="1"/>
  <c r="AU184" i="29" a="1"/>
  <c r="AU184" i="29" s="1"/>
  <c r="AW184" i="29" a="1"/>
  <c r="AW184" i="29" s="1"/>
  <c r="BG188" i="29" a="1"/>
  <c r="BG188" i="29" s="1"/>
  <c r="BI188" i="29" a="1"/>
  <c r="BI188" i="29" s="1"/>
  <c r="AU188" i="29" a="1"/>
  <c r="AU188" i="29" s="1"/>
  <c r="AW188" i="29" a="1"/>
  <c r="AW188" i="29" s="1"/>
  <c r="BG192" i="29" a="1"/>
  <c r="BG192" i="29" s="1"/>
  <c r="BI192" i="29" a="1"/>
  <c r="BI192" i="29" s="1"/>
  <c r="AU192" i="29" a="1"/>
  <c r="AU192" i="29" s="1"/>
  <c r="AW192" i="29" a="1"/>
  <c r="AW192" i="29" s="1"/>
  <c r="BG196" i="29" a="1"/>
  <c r="BG196" i="29" s="1"/>
  <c r="BI196" i="29" a="1"/>
  <c r="BI196" i="29" s="1"/>
  <c r="AU196" i="29" a="1"/>
  <c r="AU196" i="29" s="1"/>
  <c r="AW196" i="29" a="1"/>
  <c r="AW196" i="29" s="1"/>
  <c r="BG200" i="29" a="1"/>
  <c r="BG200" i="29" s="1"/>
  <c r="BI200" i="29" a="1"/>
  <c r="BI200" i="29" s="1"/>
  <c r="AU200" i="29" a="1"/>
  <c r="AU200" i="29" s="1"/>
  <c r="AW200" i="29" a="1"/>
  <c r="AW200" i="29" s="1"/>
  <c r="BG204" i="29" a="1"/>
  <c r="BG204" i="29" s="1"/>
  <c r="BI204" i="29" a="1"/>
  <c r="BI204" i="29" s="1"/>
  <c r="AU204" i="29" a="1"/>
  <c r="AU204" i="29" s="1"/>
  <c r="AW204" i="29" a="1"/>
  <c r="AW204" i="29" s="1"/>
  <c r="BG208" i="29" a="1"/>
  <c r="BG208" i="29" s="1"/>
  <c r="BI208" i="29" a="1"/>
  <c r="BI208" i="29" s="1"/>
  <c r="AU208" i="29" a="1"/>
  <c r="AU208" i="29" s="1"/>
  <c r="AW208" i="29" a="1"/>
  <c r="AW208" i="29" s="1"/>
  <c r="BG212" i="29" a="1"/>
  <c r="BG212" i="29" s="1"/>
  <c r="BI212" i="29" a="1"/>
  <c r="BI212" i="29" s="1"/>
  <c r="AU212" i="29" a="1"/>
  <c r="AU212" i="29" s="1"/>
  <c r="AW212" i="29" a="1"/>
  <c r="AW212" i="29" s="1"/>
  <c r="BG216" i="29" a="1"/>
  <c r="BG216" i="29" s="1"/>
  <c r="BI216" i="29" a="1"/>
  <c r="BI216" i="29" s="1"/>
  <c r="AU216" i="29" a="1"/>
  <c r="AU216" i="29" s="1"/>
  <c r="AW216" i="29" a="1"/>
  <c r="AW216" i="29" s="1"/>
  <c r="BG220" i="29" a="1"/>
  <c r="BG220" i="29" s="1"/>
  <c r="BI220" i="29" a="1"/>
  <c r="BI220" i="29" s="1"/>
  <c r="BD184" i="29" a="1"/>
  <c r="BD184" i="29" s="1"/>
  <c r="BF184" i="29" a="1"/>
  <c r="BF184" i="29" s="1"/>
  <c r="BD192" i="29" a="1"/>
  <c r="BD192" i="29" s="1"/>
  <c r="BF192" i="29" a="1"/>
  <c r="BF192" i="29" s="1"/>
  <c r="BD200" i="29" a="1"/>
  <c r="BD200" i="29" s="1"/>
  <c r="BF200" i="29" a="1"/>
  <c r="BF200" i="29" s="1"/>
  <c r="BD208" i="29" a="1"/>
  <c r="BD208" i="29" s="1"/>
  <c r="BF208" i="29" a="1"/>
  <c r="BF208" i="29" s="1"/>
  <c r="BD216" i="29" a="1"/>
  <c r="BD216" i="29" s="1"/>
  <c r="BF216" i="29" a="1"/>
  <c r="BF216" i="29" s="1"/>
  <c r="BF222" i="29" a="1"/>
  <c r="BF222" i="29" s="1"/>
  <c r="BD222" i="29" a="1"/>
  <c r="BD222" i="29" s="1"/>
  <c r="BC223" i="29" a="1"/>
  <c r="BC223" i="29" s="1"/>
  <c r="BA223" i="29" a="1"/>
  <c r="BA223" i="29" s="1"/>
  <c r="AU231" i="29" a="1"/>
  <c r="AU231" i="29" s="1"/>
  <c r="AW231" i="29" a="1"/>
  <c r="AW231" i="29" s="1"/>
  <c r="BG236" i="29" a="1"/>
  <c r="BG236" i="29" s="1"/>
  <c r="BI236" i="29" a="1"/>
  <c r="BI236" i="29" s="1"/>
  <c r="BG240" i="29" a="1"/>
  <c r="BG240" i="29" s="1"/>
  <c r="BI240" i="29" a="1"/>
  <c r="BI240" i="29" s="1"/>
  <c r="BG244" i="29" a="1"/>
  <c r="BG244" i="29" s="1"/>
  <c r="BI244" i="29" a="1"/>
  <c r="BI244" i="29" s="1"/>
  <c r="BG248" i="29" a="1"/>
  <c r="BG248" i="29" s="1"/>
  <c r="BI248" i="29" a="1"/>
  <c r="BI248" i="29" s="1"/>
  <c r="BG264" i="29" a="1"/>
  <c r="BG264" i="29" s="1"/>
  <c r="BI264" i="29" a="1"/>
  <c r="BI264" i="29" s="1"/>
  <c r="BG266" i="29" a="1"/>
  <c r="BG266" i="29" s="1"/>
  <c r="BI266" i="29" a="1"/>
  <c r="BI266" i="29" s="1"/>
  <c r="BG268" i="29" a="1"/>
  <c r="BG268" i="29" s="1"/>
  <c r="BI268" i="29" a="1"/>
  <c r="BI268" i="29" s="1"/>
  <c r="BA224" i="29" a="1"/>
  <c r="BA224" i="29" s="1"/>
  <c r="BC224" i="29" a="1"/>
  <c r="BC224" i="29" s="1"/>
  <c r="AU228" i="29" a="1"/>
  <c r="AU228" i="29" s="1"/>
  <c r="AW228" i="29" a="1"/>
  <c r="AW228" i="29" s="1"/>
  <c r="BF229" i="29" a="1"/>
  <c r="BF229" i="29" s="1"/>
  <c r="BD229" i="29" a="1"/>
  <c r="BD229" i="29" s="1"/>
  <c r="AU232" i="29" a="1"/>
  <c r="AU232" i="29" s="1"/>
  <c r="AW232" i="29" a="1"/>
  <c r="AW232" i="29" s="1"/>
  <c r="BF233" i="29" a="1"/>
  <c r="BF233" i="29" s="1"/>
  <c r="BD233" i="29" a="1"/>
  <c r="BD233" i="29" s="1"/>
  <c r="BD237" i="29" a="1"/>
  <c r="BD237" i="29" s="1"/>
  <c r="BF237" i="29" a="1"/>
  <c r="BF237" i="29" s="1"/>
  <c r="AX238" i="29" a="1"/>
  <c r="AX238" i="29" s="1"/>
  <c r="AZ238" i="29" a="1"/>
  <c r="AZ238" i="29" s="1"/>
  <c r="BD241" i="29" a="1"/>
  <c r="BD241" i="29" s="1"/>
  <c r="BF241" i="29" a="1"/>
  <c r="BF241" i="29" s="1"/>
  <c r="AX242" i="29" a="1"/>
  <c r="AX242" i="29" s="1"/>
  <c r="AZ242" i="29" a="1"/>
  <c r="AZ242" i="29" s="1"/>
  <c r="BD245" i="29" a="1"/>
  <c r="BD245" i="29" s="1"/>
  <c r="BF245" i="29" a="1"/>
  <c r="BF245" i="29" s="1"/>
  <c r="AX246" i="29" a="1"/>
  <c r="AX246" i="29" s="1"/>
  <c r="AZ246" i="29" a="1"/>
  <c r="AZ246" i="29" s="1"/>
  <c r="BD249" i="29" a="1"/>
  <c r="BD249" i="29" s="1"/>
  <c r="BF249" i="29" a="1"/>
  <c r="BF249" i="29" s="1"/>
  <c r="AX250" i="29" a="1"/>
  <c r="AX250" i="29" s="1"/>
  <c r="AZ250" i="29" a="1"/>
  <c r="AZ250" i="29" s="1"/>
  <c r="BC179" i="29" a="1"/>
  <c r="BC179" i="29" s="1"/>
  <c r="BA179" i="29" a="1"/>
  <c r="BA179" i="29" s="1"/>
  <c r="BG183" i="29" a="1"/>
  <c r="BG183" i="29" s="1"/>
  <c r="BI183" i="29" a="1"/>
  <c r="BI183" i="29" s="1"/>
  <c r="AU183" i="29" a="1"/>
  <c r="AU183" i="29" s="1"/>
  <c r="AW183" i="29" a="1"/>
  <c r="AW183" i="29" s="1"/>
  <c r="BC187" i="29" a="1"/>
  <c r="BC187" i="29" s="1"/>
  <c r="BA187" i="29" a="1"/>
  <c r="BA187" i="29" s="1"/>
  <c r="BG191" i="29" a="1"/>
  <c r="BG191" i="29" s="1"/>
  <c r="BI191" i="29" a="1"/>
  <c r="BI191" i="29" s="1"/>
  <c r="AU191" i="29" a="1"/>
  <c r="AU191" i="29" s="1"/>
  <c r="AW191" i="29" a="1"/>
  <c r="AW191" i="29" s="1"/>
  <c r="BC195" i="29" a="1"/>
  <c r="BC195" i="29" s="1"/>
  <c r="BA195" i="29" a="1"/>
  <c r="BA195" i="29" s="1"/>
  <c r="BG199" i="29" a="1"/>
  <c r="BG199" i="29" s="1"/>
  <c r="BI199" i="29" a="1"/>
  <c r="BI199" i="29" s="1"/>
  <c r="AU199" i="29" a="1"/>
  <c r="AU199" i="29" s="1"/>
  <c r="AW199" i="29" a="1"/>
  <c r="AW199" i="29" s="1"/>
  <c r="BC203" i="29" a="1"/>
  <c r="BC203" i="29" s="1"/>
  <c r="BA203" i="29" a="1"/>
  <c r="BA203" i="29" s="1"/>
  <c r="BG207" i="29" a="1"/>
  <c r="BG207" i="29" s="1"/>
  <c r="BI207" i="29" a="1"/>
  <c r="BI207" i="29" s="1"/>
  <c r="AU207" i="29" a="1"/>
  <c r="AU207" i="29" s="1"/>
  <c r="AW207" i="29" a="1"/>
  <c r="AW207" i="29" s="1"/>
  <c r="BC211" i="29" a="1"/>
  <c r="BC211" i="29" s="1"/>
  <c r="BA211" i="29" a="1"/>
  <c r="BA211" i="29" s="1"/>
  <c r="BG215" i="29" a="1"/>
  <c r="BG215" i="29" s="1"/>
  <c r="BI215" i="29" a="1"/>
  <c r="BI215" i="29" s="1"/>
  <c r="AU215" i="29" a="1"/>
  <c r="AU215" i="29" s="1"/>
  <c r="AW215" i="29" a="1"/>
  <c r="AW215" i="29" s="1"/>
  <c r="BC219" i="29" a="1"/>
  <c r="BC219" i="29" s="1"/>
  <c r="BA219" i="29" a="1"/>
  <c r="BA219" i="29" s="1"/>
  <c r="BG223" i="29" a="1"/>
  <c r="BG223" i="29" s="1"/>
  <c r="BI223" i="29" a="1"/>
  <c r="BI223" i="29" s="1"/>
  <c r="BI227" i="29" a="1"/>
  <c r="BI227" i="29" s="1"/>
  <c r="BG227" i="29" a="1"/>
  <c r="BG227" i="29" s="1"/>
  <c r="BI231" i="29" a="1"/>
  <c r="BI231" i="29" s="1"/>
  <c r="BG231" i="29" a="1"/>
  <c r="BG231" i="29" s="1"/>
  <c r="BA284" i="29" a="1"/>
  <c r="BA284" i="29" s="1"/>
  <c r="BC284" i="29" a="1"/>
  <c r="BC284" i="29" s="1"/>
  <c r="BA288" i="29" a="1"/>
  <c r="BA288" i="29" s="1"/>
  <c r="BC288" i="29" a="1"/>
  <c r="BC288" i="29" s="1"/>
  <c r="BA292" i="29" a="1"/>
  <c r="BA292" i="29" s="1"/>
  <c r="BC292" i="29" a="1"/>
  <c r="BC292" i="29" s="1"/>
  <c r="BI302" i="29" a="1"/>
  <c r="BI302" i="29" s="1"/>
  <c r="BG302" i="29" a="1"/>
  <c r="BG302" i="29" s="1"/>
  <c r="BG274" i="29" a="1"/>
  <c r="BG274" i="29" s="1"/>
  <c r="BI274" i="29" a="1"/>
  <c r="BI274" i="29" s="1"/>
  <c r="BG275" i="29" a="1"/>
  <c r="BG275" i="29" s="1"/>
  <c r="BI275" i="29" a="1"/>
  <c r="BI275" i="29" s="1"/>
  <c r="BG276" i="29" a="1"/>
  <c r="BG276" i="29" s="1"/>
  <c r="BI276" i="29" a="1"/>
  <c r="BI276" i="29" s="1"/>
  <c r="BG277" i="29" a="1"/>
  <c r="BG277" i="29" s="1"/>
  <c r="BI277" i="29" a="1"/>
  <c r="BI277" i="29" s="1"/>
  <c r="BG278" i="29" a="1"/>
  <c r="BG278" i="29" s="1"/>
  <c r="BI278" i="29" a="1"/>
  <c r="BI278" i="29" s="1"/>
  <c r="BG279" i="29" a="1"/>
  <c r="BG279" i="29" s="1"/>
  <c r="BI279" i="29" a="1"/>
  <c r="BI279" i="29" s="1"/>
  <c r="BG280" i="29" a="1"/>
  <c r="BG280" i="29" s="1"/>
  <c r="BI280" i="29" a="1"/>
  <c r="BI280" i="29" s="1"/>
  <c r="BG281" i="29" a="1"/>
  <c r="BG281" i="29" s="1"/>
  <c r="BI281" i="29" a="1"/>
  <c r="BI281" i="29" s="1"/>
  <c r="BG282" i="29" a="1"/>
  <c r="BG282" i="29" s="1"/>
  <c r="BI282" i="29" a="1"/>
  <c r="BI282" i="29" s="1"/>
  <c r="BG283" i="29" a="1"/>
  <c r="BG283" i="29" s="1"/>
  <c r="BI283" i="29" a="1"/>
  <c r="BI283" i="29" s="1"/>
  <c r="BI287" i="29" a="1"/>
  <c r="BI287" i="29" s="1"/>
  <c r="BG287" i="29" a="1"/>
  <c r="BG287" i="29" s="1"/>
  <c r="BI291" i="29" a="1"/>
  <c r="BI291" i="29" s="1"/>
  <c r="BG291" i="29" a="1"/>
  <c r="BG291" i="29" s="1"/>
  <c r="BG295" i="29" a="1"/>
  <c r="BG295" i="29" s="1"/>
  <c r="BI295" i="29" a="1"/>
  <c r="BI295" i="29" s="1"/>
  <c r="BI297" i="29" a="1"/>
  <c r="BI297" i="29" s="1"/>
  <c r="BG297" i="29" a="1"/>
  <c r="BG297" i="29" s="1"/>
  <c r="BG301" i="29" a="1"/>
  <c r="BG301" i="29" s="1"/>
  <c r="BI301" i="29" a="1"/>
  <c r="BI301" i="29" s="1"/>
  <c r="BF260" i="29" a="1"/>
  <c r="BF260" i="29" s="1"/>
  <c r="BD260" i="29" a="1"/>
  <c r="BD260" i="29" s="1"/>
  <c r="BF268" i="29" a="1"/>
  <c r="BF268" i="29" s="1"/>
  <c r="BD268" i="29" a="1"/>
  <c r="BD268" i="29" s="1"/>
  <c r="BG272" i="29" a="1"/>
  <c r="BG272" i="29" s="1"/>
  <c r="BI272" i="29" a="1"/>
  <c r="BI272" i="29" s="1"/>
  <c r="AU284" i="29" a="1"/>
  <c r="AU284" i="29" s="1"/>
  <c r="AW284" i="29" a="1"/>
  <c r="AW284" i="29" s="1"/>
  <c r="AU286" i="29" a="1"/>
  <c r="AU286" i="29" s="1"/>
  <c r="AW286" i="29" a="1"/>
  <c r="AW286" i="29" s="1"/>
  <c r="AU288" i="29" a="1"/>
  <c r="AU288" i="29" s="1"/>
  <c r="AW288" i="29" a="1"/>
  <c r="AW288" i="29" s="1"/>
  <c r="AU290" i="29" a="1"/>
  <c r="AU290" i="29" s="1"/>
  <c r="AW290" i="29" a="1"/>
  <c r="AW290" i="29" s="1"/>
  <c r="AU292" i="29" a="1"/>
  <c r="AU292" i="29" s="1"/>
  <c r="AW292" i="29" a="1"/>
  <c r="AW292" i="29" s="1"/>
  <c r="AU294" i="29" a="1"/>
  <c r="AU294" i="29" s="1"/>
  <c r="AW294" i="29" a="1"/>
  <c r="AW294" i="29" s="1"/>
  <c r="AU296" i="29" a="1"/>
  <c r="AU296" i="29" s="1"/>
  <c r="AW296" i="29" a="1"/>
  <c r="AW296" i="29" s="1"/>
  <c r="AU298" i="29" a="1"/>
  <c r="AU298" i="29" s="1"/>
  <c r="AW298" i="29" a="1"/>
  <c r="AW298" i="29" s="1"/>
  <c r="AW300" i="29" a="1"/>
  <c r="AW300" i="29" s="1"/>
  <c r="AU300" i="29" a="1"/>
  <c r="AU300" i="29" s="1"/>
  <c r="AW302" i="29" a="1"/>
  <c r="AW302" i="29" s="1"/>
  <c r="AU302" i="29" a="1"/>
  <c r="AU302" i="29" s="1"/>
  <c r="BC301" i="29" a="1"/>
  <c r="BC301" i="29" s="1"/>
  <c r="BA301" i="29" a="1"/>
  <c r="BA301" i="29" s="1"/>
  <c r="BG253" i="29" a="1"/>
  <c r="BG253" i="29" s="1"/>
  <c r="BI253" i="29" a="1"/>
  <c r="BI253" i="29" s="1"/>
  <c r="BG257" i="29" a="1"/>
  <c r="BG257" i="29" s="1"/>
  <c r="BI257" i="29" a="1"/>
  <c r="BI257" i="29" s="1"/>
  <c r="BF263" i="29" a="1"/>
  <c r="BF263" i="29" s="1"/>
  <c r="BD263" i="29" a="1"/>
  <c r="BD263" i="29" s="1"/>
  <c r="AX62" i="29" a="1"/>
  <c r="AX62" i="29" s="1"/>
  <c r="BF81" i="29" a="1"/>
  <c r="BF81" i="29" s="1"/>
  <c r="BF83" i="29" a="1"/>
  <c r="BF83" i="29" s="1"/>
  <c r="BF85" i="29" a="1"/>
  <c r="BF85" i="29" s="1"/>
  <c r="BF87" i="29" a="1"/>
  <c r="BF87" i="29" s="1"/>
  <c r="BD81" i="29" a="1"/>
  <c r="BD81" i="29" s="1"/>
  <c r="BD85" i="29" a="1"/>
  <c r="BD85" i="29" s="1"/>
  <c r="BA62" i="29" a="1"/>
  <c r="BA62" i="29" s="1"/>
  <c r="AZ81" i="29" a="1"/>
  <c r="AZ81" i="29" s="1"/>
  <c r="BG81" i="29" a="1"/>
  <c r="BG81" i="29" s="1"/>
  <c r="BG88" i="29" a="1"/>
  <c r="BG88" i="29" s="1"/>
  <c r="BF134" i="29" a="1"/>
  <c r="BF134" i="29" s="1"/>
  <c r="BF138" i="29" a="1"/>
  <c r="BF138" i="29" s="1"/>
  <c r="BF142" i="29" a="1"/>
  <c r="BF142" i="29" s="1"/>
  <c r="AX140" i="29" a="1"/>
  <c r="AX140" i="29" s="1"/>
  <c r="AW108" i="29" a="1"/>
  <c r="AW108" i="29" s="1"/>
  <c r="BD116" i="29" a="1"/>
  <c r="BD116" i="29" s="1"/>
  <c r="AX141" i="29" a="1"/>
  <c r="AX141" i="29" s="1"/>
  <c r="BD139" i="29" a="1"/>
  <c r="BD139" i="29" s="1"/>
  <c r="AX134" i="29" a="1"/>
  <c r="AX134" i="29" s="1"/>
  <c r="AX142" i="29" a="1"/>
  <c r="AX142" i="29" s="1"/>
  <c r="AZ169" i="29" a="1"/>
  <c r="AZ169" i="29" s="1"/>
  <c r="BF178" i="29" a="1"/>
  <c r="BF178" i="29" s="1"/>
  <c r="AZ139" i="29" a="1"/>
  <c r="AZ139" i="29" s="1"/>
  <c r="BA164" i="29" a="1"/>
  <c r="BA164" i="29" s="1"/>
  <c r="BF221" i="29" a="1"/>
  <c r="BF221" i="29" s="1"/>
  <c r="BA173" i="29" a="1"/>
  <c r="BA173" i="29" s="1"/>
  <c r="BD177" i="29" a="1"/>
  <c r="BD177" i="29" s="1"/>
  <c r="AX146" i="29" a="1"/>
  <c r="AX146" i="29" s="1"/>
  <c r="AX154" i="29" a="1"/>
  <c r="AX154" i="29" s="1"/>
  <c r="AX162" i="29" a="1"/>
  <c r="AX162" i="29" s="1"/>
  <c r="BC221" i="29" a="1"/>
  <c r="BC221" i="29" s="1"/>
  <c r="BD220" i="29" a="1"/>
  <c r="BD220" i="29" s="1"/>
  <c r="BA236" i="29" a="1"/>
  <c r="BA236" i="29" s="1"/>
  <c r="BA238" i="29" a="1"/>
  <c r="BA238" i="29" s="1"/>
  <c r="BA240" i="29" a="1"/>
  <c r="BA240" i="29" s="1"/>
  <c r="BA242" i="29" a="1"/>
  <c r="BA242" i="29" s="1"/>
  <c r="BA244" i="29" a="1"/>
  <c r="BA244" i="29" s="1"/>
  <c r="BA246" i="29" a="1"/>
  <c r="BA246" i="29" s="1"/>
  <c r="BA248" i="29" a="1"/>
  <c r="BA248" i="29" s="1"/>
  <c r="BA250" i="29" a="1"/>
  <c r="BA250" i="29" s="1"/>
  <c r="BF286" i="29" a="1"/>
  <c r="BF286" i="29" s="1"/>
  <c r="BF290" i="29" a="1"/>
  <c r="BF290" i="29" s="1"/>
  <c r="BF294" i="29" a="1"/>
  <c r="BF294" i="29" s="1"/>
  <c r="AX192" i="29" a="1"/>
  <c r="AX192" i="29" s="1"/>
  <c r="AX208" i="29" a="1"/>
  <c r="AX208" i="29" s="1"/>
  <c r="BA234" i="29" a="1"/>
  <c r="BA234" i="29" s="1"/>
  <c r="BA263" i="29" a="1"/>
  <c r="BA263" i="29" s="1"/>
  <c r="AX226" i="29" a="1"/>
  <c r="AX226" i="29" s="1"/>
  <c r="BF269" i="29" a="1"/>
  <c r="BF269" i="29" s="1"/>
  <c r="BD296" i="29" a="1"/>
  <c r="BD296" i="29" s="1"/>
  <c r="BD293" i="29" a="1"/>
  <c r="BD293" i="29" s="1"/>
  <c r="AX284" i="29" a="1"/>
  <c r="AX284" i="29" s="1"/>
  <c r="AX292" i="29" a="1"/>
  <c r="AX292" i="29" s="1"/>
  <c r="AX300" i="29" a="1"/>
  <c r="AX300" i="29" s="1"/>
  <c r="BC300" i="29" a="1"/>
  <c r="BC300" i="29" s="1"/>
  <c r="BD294" i="29" a="1"/>
  <c r="BD294" i="29" s="1"/>
  <c r="BC299" i="29" a="1"/>
  <c r="BC299" i="29" s="1"/>
  <c r="BD287" i="29" a="1"/>
  <c r="BD287" i="29" s="1"/>
  <c r="AZ274" i="29" a="1"/>
  <c r="AZ274" i="29" s="1"/>
  <c r="AZ276" i="29" a="1"/>
  <c r="AZ276" i="29" s="1"/>
  <c r="AZ278" i="29" a="1"/>
  <c r="AZ278" i="29" s="1"/>
  <c r="AZ280" i="29" a="1"/>
  <c r="AZ280" i="29" s="1"/>
  <c r="AZ282" i="29" a="1"/>
  <c r="AZ282" i="29" s="1"/>
  <c r="AX286" i="29" a="1"/>
  <c r="AX286" i="29" s="1"/>
  <c r="AX294" i="29" a="1"/>
  <c r="AX294" i="29" s="1"/>
  <c r="AX302" i="29" a="1"/>
  <c r="AX302" i="29" s="1"/>
  <c r="BD284" i="29" a="1"/>
  <c r="BD284" i="29" s="1"/>
  <c r="BF300" i="29" a="1"/>
  <c r="BF300" i="29" s="1"/>
  <c r="AX291" i="29" a="1"/>
  <c r="AX291" i="29" s="1"/>
  <c r="BA297" i="29" a="1"/>
  <c r="BA297" i="29" s="1"/>
  <c r="AX56" i="29" a="1"/>
  <c r="AX56" i="29" s="1"/>
  <c r="AZ56" i="29" a="1"/>
  <c r="AZ56" i="29" s="1"/>
  <c r="AX60" i="29" a="1"/>
  <c r="AX60" i="29" s="1"/>
  <c r="AZ60" i="29" a="1"/>
  <c r="AZ60" i="29" s="1"/>
  <c r="AX64" i="29" a="1"/>
  <c r="AX64" i="29" s="1"/>
  <c r="AZ64" i="29" a="1"/>
  <c r="AZ64" i="29" s="1"/>
  <c r="AU66" i="29" a="1"/>
  <c r="AU66" i="29" s="1"/>
  <c r="AW66" i="29" a="1"/>
  <c r="AW66" i="29" s="1"/>
  <c r="AW78" i="29" a="1"/>
  <c r="AW78" i="29" s="1"/>
  <c r="AU78" i="29" a="1"/>
  <c r="AU78" i="29" s="1"/>
  <c r="AX44" i="29" a="1"/>
  <c r="AX44" i="29" s="1"/>
  <c r="AZ44" i="29" a="1"/>
  <c r="AZ44" i="29" s="1"/>
  <c r="BF46" i="29" a="1"/>
  <c r="BF46" i="29" s="1"/>
  <c r="BD46" i="29" a="1"/>
  <c r="BD46" i="29" s="1"/>
  <c r="AX52" i="29" a="1"/>
  <c r="AX52" i="29" s="1"/>
  <c r="AZ52" i="29" a="1"/>
  <c r="AZ52" i="29" s="1"/>
  <c r="AU43" i="29" a="1"/>
  <c r="AU43" i="29" s="1"/>
  <c r="AW43" i="29" a="1"/>
  <c r="AW43" i="29" s="1"/>
  <c r="AU51" i="29" a="1"/>
  <c r="AU51" i="29" s="1"/>
  <c r="AW51" i="29" a="1"/>
  <c r="AW51" i="29" s="1"/>
  <c r="BF54" i="29" a="1"/>
  <c r="BF54" i="29" s="1"/>
  <c r="BD54" i="29" a="1"/>
  <c r="BD54" i="29" s="1"/>
  <c r="AU57" i="29" a="1"/>
  <c r="AU57" i="29" s="1"/>
  <c r="AW57" i="29" a="1"/>
  <c r="AW57" i="29" s="1"/>
  <c r="BA61" i="29" a="1"/>
  <c r="BA61" i="29" s="1"/>
  <c r="BC61" i="29" a="1"/>
  <c r="BC61" i="29" s="1"/>
  <c r="BF62" i="29" a="1"/>
  <c r="BF62" i="29" s="1"/>
  <c r="BD62" i="29" a="1"/>
  <c r="BD62" i="29" s="1"/>
  <c r="AU65" i="29" a="1"/>
  <c r="AU65" i="29" s="1"/>
  <c r="AW65" i="29" a="1"/>
  <c r="AW65" i="29" s="1"/>
  <c r="BA66" i="29" a="1"/>
  <c r="BA66" i="29" s="1"/>
  <c r="BC66" i="29" a="1"/>
  <c r="BC66" i="29" s="1"/>
  <c r="BA38" i="29" a="1"/>
  <c r="BA38" i="29" s="1"/>
  <c r="BC38" i="29" a="1"/>
  <c r="BC38" i="29" s="1"/>
  <c r="BA42" i="29" a="1"/>
  <c r="BA42" i="29" s="1"/>
  <c r="BC42" i="29" a="1"/>
  <c r="BC42" i="29" s="1"/>
  <c r="BI60" i="29" a="1"/>
  <c r="BI60" i="29" s="1"/>
  <c r="BG60" i="29" a="1"/>
  <c r="BG60" i="29" s="1"/>
  <c r="BD90" i="29" a="1"/>
  <c r="BD90" i="29" s="1"/>
  <c r="BF90" i="29" a="1"/>
  <c r="BF90" i="29" s="1"/>
  <c r="BG91" i="29" a="1"/>
  <c r="BG91" i="29" s="1"/>
  <c r="BI91" i="29" a="1"/>
  <c r="BI91" i="29" s="1"/>
  <c r="BA93" i="29" a="1"/>
  <c r="BA93" i="29" s="1"/>
  <c r="BC93" i="29" a="1"/>
  <c r="BC93" i="29" s="1"/>
  <c r="BD94" i="29" a="1"/>
  <c r="BD94" i="29" s="1"/>
  <c r="BF94" i="29" a="1"/>
  <c r="BF94" i="29" s="1"/>
  <c r="BG95" i="29" a="1"/>
  <c r="BG95" i="29" s="1"/>
  <c r="BI95" i="29" a="1"/>
  <c r="BI95" i="29" s="1"/>
  <c r="BA97" i="29" a="1"/>
  <c r="BA97" i="29" s="1"/>
  <c r="BC97" i="29" a="1"/>
  <c r="BC97" i="29" s="1"/>
  <c r="BD98" i="29" a="1"/>
  <c r="BD98" i="29" s="1"/>
  <c r="BF98" i="29" a="1"/>
  <c r="BF98" i="29" s="1"/>
  <c r="BG99" i="29" a="1"/>
  <c r="BG99" i="29" s="1"/>
  <c r="BI99" i="29" a="1"/>
  <c r="BI99" i="29" s="1"/>
  <c r="BA101" i="29" a="1"/>
  <c r="BA101" i="29" s="1"/>
  <c r="BC101" i="29" a="1"/>
  <c r="BC101" i="29" s="1"/>
  <c r="BD102" i="29" a="1"/>
  <c r="BD102" i="29" s="1"/>
  <c r="BF102" i="29" a="1"/>
  <c r="BF102" i="29" s="1"/>
  <c r="BG103" i="29" a="1"/>
  <c r="BG103" i="29" s="1"/>
  <c r="BI103" i="29" a="1"/>
  <c r="BI103" i="29" s="1"/>
  <c r="BD78" i="29" a="1"/>
  <c r="BD78" i="29" s="1"/>
  <c r="BF78" i="29" a="1"/>
  <c r="BF78" i="29" s="1"/>
  <c r="BA110" i="29" a="1"/>
  <c r="BA110" i="29" s="1"/>
  <c r="BC110" i="29" a="1"/>
  <c r="BC110" i="29" s="1"/>
  <c r="BA114" i="29" a="1"/>
  <c r="BA114" i="29" s="1"/>
  <c r="BC114" i="29" a="1"/>
  <c r="BC114" i="29" s="1"/>
  <c r="AX82" i="29" a="1"/>
  <c r="AX82" i="29" s="1"/>
  <c r="AZ82" i="29" a="1"/>
  <c r="AZ82" i="29" s="1"/>
  <c r="AX84" i="29" a="1"/>
  <c r="AX84" i="29" s="1"/>
  <c r="AZ84" i="29" a="1"/>
  <c r="AZ84" i="29" s="1"/>
  <c r="AX86" i="29" a="1"/>
  <c r="AX86" i="29" s="1"/>
  <c r="AZ86" i="29" a="1"/>
  <c r="AZ86" i="29" s="1"/>
  <c r="AX88" i="29" a="1"/>
  <c r="AX88" i="29" s="1"/>
  <c r="AZ88" i="29" a="1"/>
  <c r="AZ88" i="29" s="1"/>
  <c r="BD122" i="29" a="1"/>
  <c r="BD122" i="29" s="1"/>
  <c r="BF122" i="29" a="1"/>
  <c r="BF122" i="29" s="1"/>
  <c r="AU127" i="29" a="1"/>
  <c r="AU127" i="29" s="1"/>
  <c r="AW127" i="29" a="1"/>
  <c r="AW127" i="29" s="1"/>
  <c r="BG105" i="29" a="1"/>
  <c r="BG105" i="29" s="1"/>
  <c r="BI105" i="29" a="1"/>
  <c r="BI105" i="29" s="1"/>
  <c r="BI118" i="29" a="1"/>
  <c r="BI118" i="29" s="1"/>
  <c r="BG118" i="29" a="1"/>
  <c r="BG118" i="29" s="1"/>
  <c r="BA122" i="29" a="1"/>
  <c r="BA122" i="29" s="1"/>
  <c r="BC122" i="29" a="1"/>
  <c r="BC122" i="29" s="1"/>
  <c r="BI126" i="29" a="1"/>
  <c r="BI126" i="29" s="1"/>
  <c r="BG126" i="29" a="1"/>
  <c r="BG126" i="29" s="1"/>
  <c r="AW134" i="29" a="1"/>
  <c r="AW134" i="29" s="1"/>
  <c r="AU134" i="29" a="1"/>
  <c r="AU134" i="29" s="1"/>
  <c r="AW138" i="29" a="1"/>
  <c r="AW138" i="29" s="1"/>
  <c r="AU138" i="29" a="1"/>
  <c r="AU138" i="29" s="1"/>
  <c r="AW142" i="29" a="1"/>
  <c r="AW142" i="29" s="1"/>
  <c r="AU142" i="29" a="1"/>
  <c r="AU142" i="29" s="1"/>
  <c r="BD108" i="29" a="1"/>
  <c r="BD108" i="29" s="1"/>
  <c r="BF108" i="29" a="1"/>
  <c r="BF108" i="29" s="1"/>
  <c r="AX110" i="29" a="1"/>
  <c r="AX110" i="29" s="1"/>
  <c r="AZ110" i="29" a="1"/>
  <c r="AZ110" i="29" s="1"/>
  <c r="BI119" i="29" a="1"/>
  <c r="BI119" i="29" s="1"/>
  <c r="BG119" i="29" a="1"/>
  <c r="BG119" i="29" s="1"/>
  <c r="BI123" i="29" a="1"/>
  <c r="BI123" i="29" s="1"/>
  <c r="BG123" i="29" a="1"/>
  <c r="BG123" i="29" s="1"/>
  <c r="BA128" i="29" a="1"/>
  <c r="BA128" i="29" s="1"/>
  <c r="BC128" i="29" a="1"/>
  <c r="BC128" i="29" s="1"/>
  <c r="BA132" i="29" a="1"/>
  <c r="BA132" i="29" s="1"/>
  <c r="BC132" i="29" a="1"/>
  <c r="BC132" i="29" s="1"/>
  <c r="BC120" i="29" a="1"/>
  <c r="BC120" i="29" s="1"/>
  <c r="BA120" i="29" a="1"/>
  <c r="BA120" i="29" s="1"/>
  <c r="BI124" i="29" a="1"/>
  <c r="BI124" i="29" s="1"/>
  <c r="BG124" i="29" a="1"/>
  <c r="BG124" i="29" s="1"/>
  <c r="BD117" i="29" a="1"/>
  <c r="BD117" i="29" s="1"/>
  <c r="BF117" i="29" a="1"/>
  <c r="BF117" i="29" s="1"/>
  <c r="AX119" i="29" a="1"/>
  <c r="AX119" i="29" s="1"/>
  <c r="AZ119" i="29" a="1"/>
  <c r="AZ119" i="29" s="1"/>
  <c r="BD125" i="29" a="1"/>
  <c r="BD125" i="29" s="1"/>
  <c r="BF125" i="29" a="1"/>
  <c r="BF125" i="29" s="1"/>
  <c r="BF127" i="29" a="1"/>
  <c r="BF127" i="29" s="1"/>
  <c r="BD127" i="29" a="1"/>
  <c r="BD127" i="29" s="1"/>
  <c r="BG128" i="29" a="1"/>
  <c r="BG128" i="29" s="1"/>
  <c r="BI128" i="29" a="1"/>
  <c r="BI128" i="29" s="1"/>
  <c r="BG132" i="29" a="1"/>
  <c r="BG132" i="29" s="1"/>
  <c r="BI132" i="29" a="1"/>
  <c r="BI132" i="29" s="1"/>
  <c r="BG136" i="29" a="1"/>
  <c r="BG136" i="29" s="1"/>
  <c r="BI136" i="29" a="1"/>
  <c r="BI136" i="29" s="1"/>
  <c r="BG140" i="29" a="1"/>
  <c r="BG140" i="29" s="1"/>
  <c r="BI140" i="29" a="1"/>
  <c r="BI140" i="29" s="1"/>
  <c r="BD106" i="29" a="1"/>
  <c r="BD106" i="29" s="1"/>
  <c r="BF106" i="29" a="1"/>
  <c r="BF106" i="29" s="1"/>
  <c r="BD107" i="29" a="1"/>
  <c r="BD107" i="29" s="1"/>
  <c r="BF107" i="29" a="1"/>
  <c r="BF107" i="29" s="1"/>
  <c r="AX113" i="29" a="1"/>
  <c r="AX113" i="29" s="1"/>
  <c r="AZ113" i="29" a="1"/>
  <c r="AZ113" i="29" s="1"/>
  <c r="BD115" i="29" a="1"/>
  <c r="BD115" i="29" s="1"/>
  <c r="BF115" i="29" a="1"/>
  <c r="BF115" i="29" s="1"/>
  <c r="BI117" i="29" a="1"/>
  <c r="BI117" i="29" s="1"/>
  <c r="BG117" i="29" a="1"/>
  <c r="BG117" i="29" s="1"/>
  <c r="BI121" i="29" a="1"/>
  <c r="BI121" i="29" s="1"/>
  <c r="BG121" i="29" a="1"/>
  <c r="BG121" i="29" s="1"/>
  <c r="BI125" i="29" a="1"/>
  <c r="BI125" i="29" s="1"/>
  <c r="BG125" i="29" a="1"/>
  <c r="BG125" i="29" s="1"/>
  <c r="BA146" i="29" a="1"/>
  <c r="BA146" i="29" s="1"/>
  <c r="BC146" i="29" a="1"/>
  <c r="BC146" i="29" s="1"/>
  <c r="BG150" i="29" a="1"/>
  <c r="BG150" i="29" s="1"/>
  <c r="BI150" i="29" a="1"/>
  <c r="BI150" i="29" s="1"/>
  <c r="AU150" i="29" a="1"/>
  <c r="AU150" i="29" s="1"/>
  <c r="AW150" i="29" a="1"/>
  <c r="AW150" i="29" s="1"/>
  <c r="BA154" i="29" a="1"/>
  <c r="BA154" i="29" s="1"/>
  <c r="BC154" i="29" a="1"/>
  <c r="BC154" i="29" s="1"/>
  <c r="BG158" i="29" a="1"/>
  <c r="BG158" i="29" s="1"/>
  <c r="BI158" i="29" a="1"/>
  <c r="BI158" i="29" s="1"/>
  <c r="AU158" i="29" a="1"/>
  <c r="AU158" i="29" s="1"/>
  <c r="AW158" i="29" a="1"/>
  <c r="AW158" i="29" s="1"/>
  <c r="AU166" i="29" a="1"/>
  <c r="AU166" i="29" s="1"/>
  <c r="AW166" i="29" a="1"/>
  <c r="AW166" i="29" s="1"/>
  <c r="AU170" i="29" a="1"/>
  <c r="AU170" i="29" s="1"/>
  <c r="AW170" i="29" a="1"/>
  <c r="AW170" i="29" s="1"/>
  <c r="AU174" i="29" a="1"/>
  <c r="AU174" i="29" s="1"/>
  <c r="AW174" i="29" a="1"/>
  <c r="AW174" i="29" s="1"/>
  <c r="AW177" i="29" a="1"/>
  <c r="AW177" i="29" s="1"/>
  <c r="AU177" i="29" a="1"/>
  <c r="AU177" i="29" s="1"/>
  <c r="BC143" i="29" a="1"/>
  <c r="BC143" i="29" s="1"/>
  <c r="BA143" i="29" a="1"/>
  <c r="BA143" i="29" s="1"/>
  <c r="BC147" i="29" a="1"/>
  <c r="BC147" i="29" s="1"/>
  <c r="BA147" i="29" a="1"/>
  <c r="BA147" i="29" s="1"/>
  <c r="BC151" i="29" a="1"/>
  <c r="BC151" i="29" s="1"/>
  <c r="BA151" i="29" a="1"/>
  <c r="BA151" i="29" s="1"/>
  <c r="BC155" i="29" a="1"/>
  <c r="BC155" i="29" s="1"/>
  <c r="BA155" i="29" a="1"/>
  <c r="BA155" i="29" s="1"/>
  <c r="BC159" i="29" a="1"/>
  <c r="BC159" i="29" s="1"/>
  <c r="BA159" i="29" a="1"/>
  <c r="BA159" i="29" s="1"/>
  <c r="AU164" i="29" a="1"/>
  <c r="AU164" i="29" s="1"/>
  <c r="AW164" i="29" a="1"/>
  <c r="AW164" i="29" s="1"/>
  <c r="BG169" i="29" a="1"/>
  <c r="BG169" i="29" s="1"/>
  <c r="BI169" i="29" a="1"/>
  <c r="BI169" i="29" s="1"/>
  <c r="BD150" i="29" a="1"/>
  <c r="BD150" i="29" s="1"/>
  <c r="BF150" i="29" a="1"/>
  <c r="BF150" i="29" s="1"/>
  <c r="BD158" i="29" a="1"/>
  <c r="BD158" i="29" s="1"/>
  <c r="BF158" i="29" a="1"/>
  <c r="BF158" i="29" s="1"/>
  <c r="AX167" i="29" a="1"/>
  <c r="AX167" i="29" s="1"/>
  <c r="AZ167" i="29" a="1"/>
  <c r="AZ167" i="29" s="1"/>
  <c r="BC171" i="29" a="1"/>
  <c r="BC171" i="29" s="1"/>
  <c r="BA171" i="29" a="1"/>
  <c r="BA171" i="29" s="1"/>
  <c r="BC144" i="29" a="1"/>
  <c r="BC144" i="29" s="1"/>
  <c r="BA144" i="29" a="1"/>
  <c r="BA144" i="29" s="1"/>
  <c r="BG148" i="29" a="1"/>
  <c r="BG148" i="29" s="1"/>
  <c r="BI148" i="29" a="1"/>
  <c r="BI148" i="29" s="1"/>
  <c r="AU148" i="29" a="1"/>
  <c r="AU148" i="29" s="1"/>
  <c r="AW148" i="29" a="1"/>
  <c r="AW148" i="29" s="1"/>
  <c r="BC152" i="29" a="1"/>
  <c r="BC152" i="29" s="1"/>
  <c r="BA152" i="29" a="1"/>
  <c r="BA152" i="29" s="1"/>
  <c r="BG156" i="29" a="1"/>
  <c r="BG156" i="29" s="1"/>
  <c r="BI156" i="29" a="1"/>
  <c r="BI156" i="29" s="1"/>
  <c r="AU156" i="29" a="1"/>
  <c r="AU156" i="29" s="1"/>
  <c r="AW156" i="29" a="1"/>
  <c r="AW156" i="29" s="1"/>
  <c r="BC160" i="29" a="1"/>
  <c r="BC160" i="29" s="1"/>
  <c r="BA160" i="29" a="1"/>
  <c r="BA160" i="29" s="1"/>
  <c r="BI166" i="29" a="1"/>
  <c r="BI166" i="29" s="1"/>
  <c r="BG166" i="29" a="1"/>
  <c r="BG166" i="29" s="1"/>
  <c r="BI174" i="29" a="1"/>
  <c r="BI174" i="29" s="1"/>
  <c r="BG174" i="29" a="1"/>
  <c r="BG174" i="29" s="1"/>
  <c r="BF165" i="29" a="1"/>
  <c r="BF165" i="29" s="1"/>
  <c r="BD165" i="29" a="1"/>
  <c r="BD165" i="29" s="1"/>
  <c r="AU168" i="29" a="1"/>
  <c r="AU168" i="29" s="1"/>
  <c r="AW168" i="29" a="1"/>
  <c r="AW168" i="29" s="1"/>
  <c r="AX172" i="29" a="1"/>
  <c r="AX172" i="29" s="1"/>
  <c r="AZ172" i="29" a="1"/>
  <c r="AZ172" i="29" s="1"/>
  <c r="BG176" i="29" a="1"/>
  <c r="BG176" i="29" s="1"/>
  <c r="BI176" i="29" a="1"/>
  <c r="BI176" i="29" s="1"/>
  <c r="AX179" i="29" a="1"/>
  <c r="AX179" i="29" s="1"/>
  <c r="AZ179" i="29" a="1"/>
  <c r="AZ179" i="29" s="1"/>
  <c r="AX195" i="29" a="1"/>
  <c r="AX195" i="29" s="1"/>
  <c r="AZ195" i="29" a="1"/>
  <c r="AZ195" i="29" s="1"/>
  <c r="AX211" i="29" a="1"/>
  <c r="AX211" i="29" s="1"/>
  <c r="AZ211" i="29" a="1"/>
  <c r="AZ211" i="29" s="1"/>
  <c r="AU237" i="29" a="1"/>
  <c r="AU237" i="29" s="1"/>
  <c r="AW237" i="29" a="1"/>
  <c r="AW237" i="29" s="1"/>
  <c r="AU241" i="29" a="1"/>
  <c r="AU241" i="29" s="1"/>
  <c r="AW241" i="29" a="1"/>
  <c r="AW241" i="29" s="1"/>
  <c r="AU245" i="29" a="1"/>
  <c r="AU245" i="29" s="1"/>
  <c r="AW245" i="29" a="1"/>
  <c r="AW245" i="29" s="1"/>
  <c r="AU249" i="29" a="1"/>
  <c r="AU249" i="29" s="1"/>
  <c r="AW249" i="29" a="1"/>
  <c r="AW249" i="29" s="1"/>
  <c r="AU253" i="29" a="1"/>
  <c r="AU253" i="29" s="1"/>
  <c r="AW253" i="29" a="1"/>
  <c r="AW253" i="29" s="1"/>
  <c r="AU257" i="29" a="1"/>
  <c r="AU257" i="29" s="1"/>
  <c r="AW257" i="29" a="1"/>
  <c r="AW257" i="29" s="1"/>
  <c r="AU261" i="29" a="1"/>
  <c r="AU261" i="29" s="1"/>
  <c r="AW261" i="29" a="1"/>
  <c r="AW261" i="29" s="1"/>
  <c r="AU265" i="29" a="1"/>
  <c r="AU265" i="29" s="1"/>
  <c r="AW265" i="29" a="1"/>
  <c r="AW265" i="29" s="1"/>
  <c r="AU269" i="29" a="1"/>
  <c r="AU269" i="29" s="1"/>
  <c r="AW269" i="29" a="1"/>
  <c r="AW269" i="29" s="1"/>
  <c r="AU220" i="29" a="1"/>
  <c r="AU220" i="29" s="1"/>
  <c r="AW220" i="29" a="1"/>
  <c r="AW220" i="29" s="1"/>
  <c r="AU224" i="29" a="1"/>
  <c r="AU224" i="29" s="1"/>
  <c r="AW224" i="29" a="1"/>
  <c r="AW224" i="29" s="1"/>
  <c r="BG232" i="29" a="1"/>
  <c r="BG232" i="29" s="1"/>
  <c r="BI232" i="29" a="1"/>
  <c r="BI232" i="29" s="1"/>
  <c r="BD179" i="29" a="1"/>
  <c r="BD179" i="29" s="1"/>
  <c r="BF179" i="29" a="1"/>
  <c r="BF179" i="29" s="1"/>
  <c r="BD187" i="29" a="1"/>
  <c r="BD187" i="29" s="1"/>
  <c r="BF187" i="29" a="1"/>
  <c r="BF187" i="29" s="1"/>
  <c r="BD195" i="29" a="1"/>
  <c r="BD195" i="29" s="1"/>
  <c r="BF195" i="29" a="1"/>
  <c r="BF195" i="29" s="1"/>
  <c r="BD203" i="29" a="1"/>
  <c r="BD203" i="29" s="1"/>
  <c r="BF203" i="29" a="1"/>
  <c r="BF203" i="29" s="1"/>
  <c r="BD211" i="29" a="1"/>
  <c r="BD211" i="29" s="1"/>
  <c r="BF211" i="29" a="1"/>
  <c r="BF211" i="29" s="1"/>
  <c r="BD219" i="29" a="1"/>
  <c r="BD219" i="29" s="1"/>
  <c r="BF219" i="29" a="1"/>
  <c r="BF219" i="29" s="1"/>
  <c r="BC181" i="29" a="1"/>
  <c r="BC181" i="29" s="1"/>
  <c r="BA181" i="29" a="1"/>
  <c r="BA181" i="29" s="1"/>
  <c r="BG185" i="29" a="1"/>
  <c r="BG185" i="29" s="1"/>
  <c r="BI185" i="29" a="1"/>
  <c r="BI185" i="29" s="1"/>
  <c r="AU185" i="29" a="1"/>
  <c r="AU185" i="29" s="1"/>
  <c r="AW185" i="29" a="1"/>
  <c r="AW185" i="29" s="1"/>
  <c r="BC189" i="29" a="1"/>
  <c r="BC189" i="29" s="1"/>
  <c r="BA189" i="29" a="1"/>
  <c r="BA189" i="29" s="1"/>
  <c r="BG193" i="29" a="1"/>
  <c r="BG193" i="29" s="1"/>
  <c r="BI193" i="29" a="1"/>
  <c r="BI193" i="29" s="1"/>
  <c r="AU193" i="29" a="1"/>
  <c r="AU193" i="29" s="1"/>
  <c r="AW193" i="29" a="1"/>
  <c r="AW193" i="29" s="1"/>
  <c r="BC197" i="29" a="1"/>
  <c r="BC197" i="29" s="1"/>
  <c r="BA197" i="29" a="1"/>
  <c r="BA197" i="29" s="1"/>
  <c r="BG201" i="29" a="1"/>
  <c r="BG201" i="29" s="1"/>
  <c r="BI201" i="29" a="1"/>
  <c r="BI201" i="29" s="1"/>
  <c r="AU201" i="29" a="1"/>
  <c r="AU201" i="29" s="1"/>
  <c r="AW201" i="29" a="1"/>
  <c r="AW201" i="29" s="1"/>
  <c r="BC205" i="29" a="1"/>
  <c r="BC205" i="29" s="1"/>
  <c r="BA205" i="29" a="1"/>
  <c r="BA205" i="29" s="1"/>
  <c r="BG209" i="29" a="1"/>
  <c r="BG209" i="29" s="1"/>
  <c r="BI209" i="29" a="1"/>
  <c r="BI209" i="29" s="1"/>
  <c r="AU209" i="29" a="1"/>
  <c r="AU209" i="29" s="1"/>
  <c r="AW209" i="29" a="1"/>
  <c r="AW209" i="29" s="1"/>
  <c r="BC213" i="29" a="1"/>
  <c r="BC213" i="29" s="1"/>
  <c r="BA213" i="29" a="1"/>
  <c r="BA213" i="29" s="1"/>
  <c r="BG217" i="29" a="1"/>
  <c r="BG217" i="29" s="1"/>
  <c r="BI217" i="29" a="1"/>
  <c r="BI217" i="29" s="1"/>
  <c r="AU217" i="29" a="1"/>
  <c r="AU217" i="29" s="1"/>
  <c r="AW217" i="29" a="1"/>
  <c r="AW217" i="29" s="1"/>
  <c r="AU221" i="29" a="1"/>
  <c r="AU221" i="29" s="1"/>
  <c r="AW221" i="29" a="1"/>
  <c r="AW221" i="29" s="1"/>
  <c r="AU225" i="29" a="1"/>
  <c r="AU225" i="29" s="1"/>
  <c r="AW225" i="29" a="1"/>
  <c r="AW225" i="29" s="1"/>
  <c r="BG233" i="29" a="1"/>
  <c r="BG233" i="29" s="1"/>
  <c r="BI233" i="29" a="1"/>
  <c r="BI233" i="29" s="1"/>
  <c r="BF232" i="29" a="1"/>
  <c r="BF232" i="29" s="1"/>
  <c r="BD232" i="29" a="1"/>
  <c r="BD232" i="29" s="1"/>
  <c r="BC235" i="29" a="1"/>
  <c r="BC235" i="29" s="1"/>
  <c r="BA235" i="29" a="1"/>
  <c r="BA235" i="29" s="1"/>
  <c r="BG239" i="29" a="1"/>
  <c r="BG239" i="29" s="1"/>
  <c r="BI239" i="29" a="1"/>
  <c r="BI239" i="29" s="1"/>
  <c r="BG243" i="29" a="1"/>
  <c r="BG243" i="29" s="1"/>
  <c r="BI243" i="29" a="1"/>
  <c r="BI243" i="29" s="1"/>
  <c r="BG247" i="29" a="1"/>
  <c r="BG247" i="29" s="1"/>
  <c r="BI247" i="29" a="1"/>
  <c r="BI247" i="29" s="1"/>
  <c r="BG251" i="29" a="1"/>
  <c r="BG251" i="29" s="1"/>
  <c r="BI251" i="29" a="1"/>
  <c r="BI251" i="29" s="1"/>
  <c r="BG182" i="29" a="1"/>
  <c r="BG182" i="29" s="1"/>
  <c r="BI182" i="29" a="1"/>
  <c r="BI182" i="29" s="1"/>
  <c r="AU182" i="29" a="1"/>
  <c r="AU182" i="29" s="1"/>
  <c r="AW182" i="29" a="1"/>
  <c r="AW182" i="29" s="1"/>
  <c r="BG186" i="29" a="1"/>
  <c r="BG186" i="29" s="1"/>
  <c r="BI186" i="29" a="1"/>
  <c r="BI186" i="29" s="1"/>
  <c r="AU186" i="29" a="1"/>
  <c r="AU186" i="29" s="1"/>
  <c r="AW186" i="29" a="1"/>
  <c r="AW186" i="29" s="1"/>
  <c r="BG190" i="29" a="1"/>
  <c r="BG190" i="29" s="1"/>
  <c r="BI190" i="29" a="1"/>
  <c r="BI190" i="29" s="1"/>
  <c r="AU190" i="29" a="1"/>
  <c r="AU190" i="29" s="1"/>
  <c r="AW190" i="29" a="1"/>
  <c r="AW190" i="29" s="1"/>
  <c r="BG194" i="29" a="1"/>
  <c r="BG194" i="29" s="1"/>
  <c r="BI194" i="29" a="1"/>
  <c r="BI194" i="29" s="1"/>
  <c r="AU194" i="29" a="1"/>
  <c r="AU194" i="29" s="1"/>
  <c r="AW194" i="29" a="1"/>
  <c r="AW194" i="29" s="1"/>
  <c r="BG198" i="29" a="1"/>
  <c r="BG198" i="29" s="1"/>
  <c r="BI198" i="29" a="1"/>
  <c r="BI198" i="29" s="1"/>
  <c r="AU198" i="29" a="1"/>
  <c r="AU198" i="29" s="1"/>
  <c r="AW198" i="29" a="1"/>
  <c r="AW198" i="29" s="1"/>
  <c r="BG202" i="29" a="1"/>
  <c r="BG202" i="29" s="1"/>
  <c r="BI202" i="29" a="1"/>
  <c r="BI202" i="29" s="1"/>
  <c r="AU202" i="29" a="1"/>
  <c r="AU202" i="29" s="1"/>
  <c r="AW202" i="29" a="1"/>
  <c r="AW202" i="29" s="1"/>
  <c r="BG206" i="29" a="1"/>
  <c r="BG206" i="29" s="1"/>
  <c r="BI206" i="29" a="1"/>
  <c r="BI206" i="29" s="1"/>
  <c r="AU206" i="29" a="1"/>
  <c r="AU206" i="29" s="1"/>
  <c r="AW206" i="29" a="1"/>
  <c r="AW206" i="29" s="1"/>
  <c r="BG210" i="29" a="1"/>
  <c r="BG210" i="29" s="1"/>
  <c r="BI210" i="29" a="1"/>
  <c r="BI210" i="29" s="1"/>
  <c r="AU210" i="29" a="1"/>
  <c r="AU210" i="29" s="1"/>
  <c r="AW210" i="29" a="1"/>
  <c r="AW210" i="29" s="1"/>
  <c r="BG214" i="29" a="1"/>
  <c r="BG214" i="29" s="1"/>
  <c r="BI214" i="29" a="1"/>
  <c r="BI214" i="29" s="1"/>
  <c r="AU214" i="29" a="1"/>
  <c r="AU214" i="29" s="1"/>
  <c r="AW214" i="29" a="1"/>
  <c r="AW214" i="29" s="1"/>
  <c r="BG218" i="29" a="1"/>
  <c r="BG218" i="29" s="1"/>
  <c r="BI218" i="29" a="1"/>
  <c r="BI218" i="29" s="1"/>
  <c r="AU218" i="29" a="1"/>
  <c r="AU218" i="29" s="1"/>
  <c r="AW218" i="29" a="1"/>
  <c r="AW218" i="29" s="1"/>
  <c r="AU222" i="29" a="1"/>
  <c r="AU222" i="29" s="1"/>
  <c r="AW222" i="29" a="1"/>
  <c r="AW222" i="29" s="1"/>
  <c r="AU226" i="29" a="1"/>
  <c r="AU226" i="29" s="1"/>
  <c r="AW226" i="29" a="1"/>
  <c r="AW226" i="29" s="1"/>
  <c r="BI234" i="29" a="1"/>
  <c r="BI234" i="29" s="1"/>
  <c r="BG234" i="29" a="1"/>
  <c r="BG234" i="29" s="1"/>
  <c r="BD236" i="29" a="1"/>
  <c r="BD236" i="29" s="1"/>
  <c r="BF236" i="29" a="1"/>
  <c r="BF236" i="29" s="1"/>
  <c r="AX237" i="29" a="1"/>
  <c r="AX237" i="29" s="1"/>
  <c r="AZ237" i="29" a="1"/>
  <c r="AZ237" i="29" s="1"/>
  <c r="BD240" i="29" a="1"/>
  <c r="BD240" i="29" s="1"/>
  <c r="BF240" i="29" a="1"/>
  <c r="BF240" i="29" s="1"/>
  <c r="AX241" i="29" a="1"/>
  <c r="AX241" i="29" s="1"/>
  <c r="AZ241" i="29" a="1"/>
  <c r="AZ241" i="29" s="1"/>
  <c r="BD244" i="29" a="1"/>
  <c r="BD244" i="29" s="1"/>
  <c r="BF244" i="29" a="1"/>
  <c r="BF244" i="29" s="1"/>
  <c r="AX245" i="29" a="1"/>
  <c r="AX245" i="29" s="1"/>
  <c r="AZ245" i="29" a="1"/>
  <c r="AZ245" i="29" s="1"/>
  <c r="BD248" i="29" a="1"/>
  <c r="BD248" i="29" s="1"/>
  <c r="BF248" i="29" a="1"/>
  <c r="BF248" i="29" s="1"/>
  <c r="AX249" i="29" a="1"/>
  <c r="AX249" i="29" s="1"/>
  <c r="AZ249" i="29" a="1"/>
  <c r="AZ249" i="29" s="1"/>
  <c r="BF252" i="29" a="1"/>
  <c r="BF252" i="29" s="1"/>
  <c r="BD252" i="29" a="1"/>
  <c r="BD252" i="29" s="1"/>
  <c r="BF253" i="29" a="1"/>
  <c r="BF253" i="29" s="1"/>
  <c r="BD253" i="29" a="1"/>
  <c r="BD253" i="29" s="1"/>
  <c r="BF254" i="29" a="1"/>
  <c r="BF254" i="29" s="1"/>
  <c r="BD254" i="29" a="1"/>
  <c r="BD254" i="29" s="1"/>
  <c r="BF255" i="29" a="1"/>
  <c r="BF255" i="29" s="1"/>
  <c r="BD255" i="29" a="1"/>
  <c r="BD255" i="29" s="1"/>
  <c r="BF256" i="29" a="1"/>
  <c r="BF256" i="29" s="1"/>
  <c r="BD256" i="29" a="1"/>
  <c r="BD256" i="29" s="1"/>
  <c r="BF257" i="29" a="1"/>
  <c r="BF257" i="29" s="1"/>
  <c r="BD257" i="29" a="1"/>
  <c r="BD257" i="29" s="1"/>
  <c r="BF258" i="29" a="1"/>
  <c r="BF258" i="29" s="1"/>
  <c r="BD258" i="29" a="1"/>
  <c r="BD258" i="29" s="1"/>
  <c r="BF259" i="29" a="1"/>
  <c r="BF259" i="29" s="1"/>
  <c r="BD259" i="29" a="1"/>
  <c r="BD259" i="29" s="1"/>
  <c r="AX273" i="29" a="1"/>
  <c r="AX273" i="29" s="1"/>
  <c r="AZ273" i="29" a="1"/>
  <c r="AZ273" i="29" s="1"/>
  <c r="BA287" i="29" a="1"/>
  <c r="BA287" i="29" s="1"/>
  <c r="BC287" i="29" a="1"/>
  <c r="BC287" i="29" s="1"/>
  <c r="BC291" i="29" a="1"/>
  <c r="BC291" i="29" s="1"/>
  <c r="BA291" i="29" a="1"/>
  <c r="BA291" i="29" s="1"/>
  <c r="AU271" i="29" a="1"/>
  <c r="AU271" i="29" s="1"/>
  <c r="AW271" i="29" a="1"/>
  <c r="AW271" i="29" s="1"/>
  <c r="BF274" i="29" a="1"/>
  <c r="BF274" i="29" s="1"/>
  <c r="BD274" i="29" a="1"/>
  <c r="BD274" i="29" s="1"/>
  <c r="BF275" i="29" a="1"/>
  <c r="BF275" i="29" s="1"/>
  <c r="BD275" i="29" a="1"/>
  <c r="BD275" i="29" s="1"/>
  <c r="BF276" i="29" a="1"/>
  <c r="BF276" i="29" s="1"/>
  <c r="BD276" i="29" a="1"/>
  <c r="BD276" i="29" s="1"/>
  <c r="BF277" i="29" a="1"/>
  <c r="BF277" i="29" s="1"/>
  <c r="BD277" i="29" a="1"/>
  <c r="BD277" i="29" s="1"/>
  <c r="BF278" i="29" a="1"/>
  <c r="BF278" i="29" s="1"/>
  <c r="BD278" i="29" a="1"/>
  <c r="BD278" i="29" s="1"/>
  <c r="BF279" i="29" a="1"/>
  <c r="BF279" i="29" s="1"/>
  <c r="BD279" i="29" a="1"/>
  <c r="BD279" i="29" s="1"/>
  <c r="BF280" i="29" a="1"/>
  <c r="BF280" i="29" s="1"/>
  <c r="BD280" i="29" a="1"/>
  <c r="BD280" i="29" s="1"/>
  <c r="BF281" i="29" a="1"/>
  <c r="BF281" i="29" s="1"/>
  <c r="BD281" i="29" a="1"/>
  <c r="BD281" i="29" s="1"/>
  <c r="BF282" i="29" a="1"/>
  <c r="BF282" i="29" s="1"/>
  <c r="BD282" i="29" a="1"/>
  <c r="BD282" i="29" s="1"/>
  <c r="BF283" i="29" a="1"/>
  <c r="BF283" i="29" s="1"/>
  <c r="BD283" i="29" a="1"/>
  <c r="BD283" i="29" s="1"/>
  <c r="BI284" i="29" a="1"/>
  <c r="BI284" i="29" s="1"/>
  <c r="BG284" i="29" a="1"/>
  <c r="BG284" i="29" s="1"/>
  <c r="BI288" i="29" a="1"/>
  <c r="BI288" i="29" s="1"/>
  <c r="BG288" i="29" a="1"/>
  <c r="BG288" i="29" s="1"/>
  <c r="BI292" i="29" a="1"/>
  <c r="BI292" i="29" s="1"/>
  <c r="BG292" i="29" a="1"/>
  <c r="BG292" i="29" s="1"/>
  <c r="BG298" i="29" a="1"/>
  <c r="BG298" i="29" s="1"/>
  <c r="BI298" i="29" a="1"/>
  <c r="BI298" i="29" s="1"/>
  <c r="BG252" i="29" a="1"/>
  <c r="BG252" i="29" s="1"/>
  <c r="BI252" i="29" a="1"/>
  <c r="BI252" i="29" s="1"/>
  <c r="BG254" i="29" a="1"/>
  <c r="BG254" i="29" s="1"/>
  <c r="BI254" i="29" a="1"/>
  <c r="BI254" i="29" s="1"/>
  <c r="BG256" i="29" a="1"/>
  <c r="BG256" i="29" s="1"/>
  <c r="BI256" i="29" a="1"/>
  <c r="BI256" i="29" s="1"/>
  <c r="BG258" i="29" a="1"/>
  <c r="BG258" i="29" s="1"/>
  <c r="BI258" i="29" a="1"/>
  <c r="BI258" i="29" s="1"/>
  <c r="AZ262" i="29" a="1"/>
  <c r="AZ262" i="29" s="1"/>
  <c r="AX262" i="29" a="1"/>
  <c r="AX262" i="29" s="1"/>
  <c r="AZ264" i="29" a="1"/>
  <c r="AZ264" i="29" s="1"/>
  <c r="AX264" i="29" a="1"/>
  <c r="AX264" i="29" s="1"/>
  <c r="BG273" i="29" a="1"/>
  <c r="BG273" i="29" s="1"/>
  <c r="BI273" i="29" a="1"/>
  <c r="BI273" i="29" s="1"/>
  <c r="BA254" i="29" a="1"/>
  <c r="BA254" i="29" s="1"/>
  <c r="BC254" i="29" a="1"/>
  <c r="BC254" i="29" s="1"/>
  <c r="BA258" i="29" a="1"/>
  <c r="BA258" i="29" s="1"/>
  <c r="BC258" i="29" a="1"/>
  <c r="BC258" i="29" s="1"/>
  <c r="BA262" i="29" a="1"/>
  <c r="BA262" i="29" s="1"/>
  <c r="BC262" i="29" a="1"/>
  <c r="BC262" i="29" s="1"/>
  <c r="BA266" i="29" a="1"/>
  <c r="BA266" i="29" s="1"/>
  <c r="BC266" i="29" a="1"/>
  <c r="BC266" i="29" s="1"/>
  <c r="BF270" i="29" a="1"/>
  <c r="BF270" i="29" s="1"/>
  <c r="BD270" i="29" a="1"/>
  <c r="BD270" i="29" s="1"/>
  <c r="AX272" i="29" a="1"/>
  <c r="AX272" i="29" s="1"/>
  <c r="AZ272" i="29" a="1"/>
  <c r="AZ272" i="29" s="1"/>
  <c r="BA298" i="29" a="1"/>
  <c r="BA298" i="29" s="1"/>
  <c r="BC298" i="29" a="1"/>
  <c r="BC298" i="29" s="1"/>
  <c r="BI300" i="29" a="1"/>
  <c r="BI300" i="29" s="1"/>
  <c r="BG300" i="29" a="1"/>
  <c r="BG300" i="29" s="1"/>
  <c r="BG259" i="29" a="1"/>
  <c r="BG259" i="29" s="1"/>
  <c r="BI259" i="29" a="1"/>
  <c r="BI259" i="29" s="1"/>
  <c r="AZ261" i="29" a="1"/>
  <c r="AZ261" i="29" s="1"/>
  <c r="AX261" i="29" a="1"/>
  <c r="AX261" i="29" s="1"/>
  <c r="AZ267" i="29" a="1"/>
  <c r="AZ267" i="29" s="1"/>
  <c r="AX267" i="29" a="1"/>
  <c r="AX267" i="29" s="1"/>
  <c r="AU270" i="29" a="1"/>
  <c r="AU270" i="29" s="1"/>
  <c r="AW270" i="29" a="1"/>
  <c r="AW270" i="29" s="1"/>
  <c r="AW275" i="29" a="1"/>
  <c r="AW275" i="29" s="1"/>
  <c r="AU275" i="29" a="1"/>
  <c r="AU275" i="29" s="1"/>
  <c r="AW277" i="29" a="1"/>
  <c r="AW277" i="29" s="1"/>
  <c r="AU277" i="29" a="1"/>
  <c r="AU277" i="29" s="1"/>
  <c r="AW279" i="29" a="1"/>
  <c r="AW279" i="29" s="1"/>
  <c r="AU279" i="29" a="1"/>
  <c r="AU279" i="29" s="1"/>
  <c r="AW281" i="29" a="1"/>
  <c r="AW281" i="29" s="1"/>
  <c r="AU281" i="29" a="1"/>
  <c r="AU281" i="29" s="1"/>
  <c r="AW283" i="29" a="1"/>
  <c r="AW283" i="29" s="1"/>
  <c r="AU283" i="29" a="1"/>
  <c r="AU283" i="29" s="1"/>
  <c r="BD88" i="29" a="1"/>
  <c r="BD88" i="29" s="1"/>
  <c r="BF80" i="29" a="1"/>
  <c r="BF80" i="29" s="1"/>
  <c r="BF135" i="29" a="1"/>
  <c r="BF135" i="29" s="1"/>
  <c r="BD134" i="29" a="1"/>
  <c r="BD134" i="29" s="1"/>
  <c r="BD135" i="29" a="1"/>
  <c r="BD135" i="29" s="1"/>
  <c r="AZ173" i="29" a="1"/>
  <c r="AZ173" i="29" s="1"/>
  <c r="AX178" i="29" a="1"/>
  <c r="AX178" i="29" s="1"/>
  <c r="BC173" i="29" a="1"/>
  <c r="BC173" i="29" s="1"/>
  <c r="BC222" i="29" a="1"/>
  <c r="BC222" i="29" s="1"/>
  <c r="BF291" i="29" a="1"/>
  <c r="BF291" i="29" s="1"/>
  <c r="BC234" i="29" a="1"/>
  <c r="BC234" i="29" s="1"/>
  <c r="BD300" i="29" a="1"/>
  <c r="BD300" i="29" s="1"/>
  <c r="BD289" i="29" a="1"/>
  <c r="BD289" i="29" s="1"/>
  <c r="AZ300" i="29" a="1"/>
  <c r="AZ300" i="29" s="1"/>
  <c r="AX297" i="29" a="1"/>
  <c r="AX297" i="29" s="1"/>
  <c r="AJ3" i="29"/>
  <c r="AE3" i="29"/>
  <c r="AD3" i="29"/>
  <c r="AH3" i="29"/>
  <c r="BB3" i="29" l="1" a="1"/>
  <c r="BB3" i="29" s="1"/>
  <c r="AT3" i="29"/>
  <c r="AP3" i="29"/>
  <c r="AY3" i="29" a="1"/>
  <c r="AY3" i="29" s="1"/>
  <c r="BH3" i="29"/>
  <c r="AQ3" i="29"/>
  <c r="AR3" i="29"/>
  <c r="BE3" i="29"/>
  <c r="AV3" i="29"/>
  <c r="AS3" i="29"/>
  <c r="C9" i="26"/>
  <c r="C11" i="25"/>
  <c r="B9" i="24"/>
  <c r="D10" i="12"/>
  <c r="C25" i="8"/>
  <c r="C7" i="15"/>
  <c r="B20" i="15"/>
  <c r="C7" i="14"/>
  <c r="B20" i="14"/>
  <c r="C7" i="13"/>
  <c r="B21" i="13"/>
  <c r="B11" i="23"/>
  <c r="C7" i="22"/>
  <c r="B12" i="22"/>
  <c r="C7" i="21"/>
  <c r="B12" i="21"/>
  <c r="B11" i="20"/>
  <c r="C7" i="20"/>
  <c r="B11" i="27"/>
  <c r="F8" i="6"/>
  <c r="B13" i="6" s="1"/>
  <c r="E8" i="6"/>
  <c r="D8" i="6"/>
  <c r="C8" i="6"/>
  <c r="S41" i="5"/>
  <c r="S40" i="5"/>
  <c r="BJ3" i="29" l="1"/>
  <c r="K50" i="5" l="1"/>
  <c r="M42" i="5"/>
  <c r="L50" i="5"/>
  <c r="K46" i="5"/>
  <c r="M50" i="5"/>
  <c r="L46" i="5"/>
  <c r="M46" i="5"/>
  <c r="L42" i="5"/>
  <c r="BK3" i="29"/>
  <c r="Q8" i="5" s="1"/>
  <c r="M8" i="5" l="1"/>
  <c r="C8" i="5"/>
  <c r="O8" i="5"/>
  <c r="R8" i="5"/>
  <c r="K8" i="5"/>
  <c r="F8" i="5"/>
  <c r="D8" i="5"/>
  <c r="I8" i="5"/>
  <c r="J8" i="5"/>
  <c r="G8" i="5"/>
  <c r="S8" i="5"/>
  <c r="L8" i="5"/>
  <c r="P8" i="5"/>
  <c r="E8" i="5"/>
  <c r="J50" i="5"/>
  <c r="D7" i="27" s="1"/>
  <c r="C21" i="8"/>
  <c r="J46" i="5"/>
  <c r="E7" i="27" s="1"/>
  <c r="D21" i="8"/>
  <c r="G8" i="6"/>
  <c r="H8" i="6"/>
  <c r="J42" i="5"/>
  <c r="F7" i="27" l="1"/>
  <c r="K42" i="5"/>
  <c r="N42" i="5" s="1"/>
  <c r="E21" i="8"/>
  <c r="I8" i="6"/>
  <c r="N46" i="5" l="1"/>
  <c r="N50" i="5"/>
  <c r="K21" i="8"/>
  <c r="N8" i="6"/>
  <c r="P8" i="6"/>
  <c r="M8" i="6"/>
  <c r="Q8" i="6"/>
  <c r="G7" i="27" l="1"/>
  <c r="F21" i="8"/>
  <c r="I7" i="27"/>
  <c r="G21" i="8"/>
  <c r="U8" i="6"/>
  <c r="K7" i="27"/>
  <c r="O8" i="6"/>
  <c r="I21" i="8"/>
  <c r="J8" i="6"/>
  <c r="R8" i="6"/>
  <c r="J21" i="8"/>
  <c r="K8" i="6"/>
  <c r="AI8" i="6"/>
  <c r="W8" i="6"/>
  <c r="Y8" i="6"/>
  <c r="Z8" i="6"/>
  <c r="AB8" i="6"/>
  <c r="AC8" i="6"/>
  <c r="AE8" i="6"/>
  <c r="AF8" i="6"/>
  <c r="AH8" i="6"/>
  <c r="V8" i="6"/>
  <c r="X8" i="6" l="1"/>
  <c r="AJ8" i="6"/>
  <c r="H21" i="8"/>
  <c r="T8" i="6"/>
  <c r="J7" i="27"/>
  <c r="S8" i="6"/>
  <c r="H7" i="27"/>
  <c r="L8" i="6"/>
  <c r="AA8" i="6"/>
  <c r="AG8" i="6"/>
  <c r="AD8" i="6"/>
  <c r="B244" i="29" l="1"/>
  <c r="O244" i="28" s="1"/>
  <c r="B141" i="29"/>
  <c r="O141" i="28" s="1"/>
  <c r="B204" i="29"/>
  <c r="O204" i="28" s="1"/>
  <c r="B281" i="29"/>
  <c r="W281" i="28" s="1"/>
  <c r="B89" i="29"/>
  <c r="W89" i="28" s="1"/>
  <c r="B199" i="29"/>
  <c r="W199" i="28" s="1"/>
  <c r="B101" i="29"/>
  <c r="W101" i="28" s="1"/>
  <c r="B257" i="29"/>
  <c r="G257" i="28" s="1"/>
  <c r="B285" i="29"/>
  <c r="O285" i="28" s="1"/>
  <c r="B92" i="29"/>
  <c r="O92" i="28" s="1"/>
  <c r="B214" i="29"/>
  <c r="W214" i="28" s="1"/>
  <c r="B94" i="29"/>
  <c r="B107" i="29"/>
  <c r="B112" i="29"/>
  <c r="O112" i="28" s="1"/>
  <c r="B167" i="29"/>
  <c r="G167" i="28" s="1"/>
  <c r="B176" i="29"/>
  <c r="B186" i="29"/>
  <c r="G186" i="28" s="1"/>
  <c r="B218" i="29"/>
  <c r="O218" i="28" s="1"/>
  <c r="B225" i="29"/>
  <c r="B236" i="29"/>
  <c r="O236" i="28" s="1"/>
  <c r="B276" i="29"/>
  <c r="B300" i="29"/>
  <c r="O300" i="28" s="1"/>
  <c r="W61" i="28"/>
  <c r="B181" i="29"/>
  <c r="O181" i="28" s="1"/>
  <c r="B253" i="29"/>
  <c r="W253" i="28" s="1"/>
  <c r="B104" i="29"/>
  <c r="O104" i="28" s="1"/>
  <c r="B132" i="29"/>
  <c r="G132" i="28" s="1"/>
  <c r="B230" i="29"/>
  <c r="W230" i="28" s="1"/>
  <c r="B248" i="29"/>
  <c r="B169" i="29"/>
  <c r="G169" i="28" s="1"/>
  <c r="B267" i="29"/>
  <c r="O267" i="28" s="1"/>
  <c r="B103" i="29"/>
  <c r="W103" i="28" s="1"/>
  <c r="B231" i="29"/>
  <c r="O231" i="28" s="1"/>
  <c r="B182" i="29"/>
  <c r="G182" i="28" s="1"/>
  <c r="B120" i="29"/>
  <c r="W120" i="28" s="1"/>
  <c r="B269" i="29"/>
  <c r="B140" i="29"/>
  <c r="O140" i="28" s="1"/>
  <c r="B250" i="29"/>
  <c r="O250" i="28" s="1"/>
  <c r="B111" i="29"/>
  <c r="O111" i="28" s="1"/>
  <c r="B179" i="29"/>
  <c r="G179" i="28" s="1"/>
  <c r="B178" i="29"/>
  <c r="O178" i="28" s="1"/>
  <c r="B117" i="29"/>
  <c r="B90" i="29"/>
  <c r="O90" i="28" s="1"/>
  <c r="B153" i="29"/>
  <c r="B229" i="29"/>
  <c r="W229" i="28" s="1"/>
  <c r="B289" i="29"/>
  <c r="G289" i="28" s="1"/>
  <c r="B105" i="29"/>
  <c r="W105" i="28" s="1"/>
  <c r="B148" i="29"/>
  <c r="W148" i="28" s="1"/>
  <c r="B166" i="29"/>
  <c r="O166" i="28" s="1"/>
  <c r="B297" i="29"/>
  <c r="O45" i="28"/>
  <c r="B156" i="29"/>
  <c r="W156" i="28" s="1"/>
  <c r="B129" i="29"/>
  <c r="G129" i="28" s="1"/>
  <c r="B165" i="29"/>
  <c r="W165" i="28" s="1"/>
  <c r="B143" i="29"/>
  <c r="G143" i="28" s="1"/>
  <c r="B84" i="29"/>
  <c r="G84" i="28" s="1"/>
  <c r="B291" i="29"/>
  <c r="O291" i="28" s="1"/>
  <c r="B237" i="29"/>
  <c r="B286" i="29"/>
  <c r="W286" i="28" s="1"/>
  <c r="B301" i="29"/>
  <c r="O301" i="28" s="1"/>
  <c r="B130" i="29"/>
  <c r="W130" i="28" s="1"/>
  <c r="B194" i="29"/>
  <c r="W194" i="28" s="1"/>
  <c r="B258" i="29"/>
  <c r="W258" i="28" s="1"/>
  <c r="B106" i="29"/>
  <c r="W106" i="28" s="1"/>
  <c r="B113" i="29"/>
  <c r="B121" i="29"/>
  <c r="W121" i="28" s="1"/>
  <c r="B128" i="29"/>
  <c r="O128" i="28" s="1"/>
  <c r="B131" i="29"/>
  <c r="B134" i="29"/>
  <c r="W134" i="28" s="1"/>
  <c r="B159" i="29"/>
  <c r="O159" i="28" s="1"/>
  <c r="B174" i="29"/>
  <c r="B195" i="29"/>
  <c r="O195" i="28" s="1"/>
  <c r="B202" i="29"/>
  <c r="O202" i="28" s="1"/>
  <c r="B213" i="29"/>
  <c r="O213" i="28" s="1"/>
  <c r="B219" i="29"/>
  <c r="O219" i="28" s="1"/>
  <c r="B224" i="29"/>
  <c r="G224" i="28" s="1"/>
  <c r="B226" i="29"/>
  <c r="O226" i="28" s="1"/>
  <c r="B238" i="29"/>
  <c r="O238" i="28" s="1"/>
  <c r="B247" i="29"/>
  <c r="O247" i="28" s="1"/>
  <c r="B259" i="29"/>
  <c r="G259" i="28" s="1"/>
  <c r="B264" i="29"/>
  <c r="O264" i="28" s="1"/>
  <c r="B274" i="29"/>
  <c r="W274" i="28" s="1"/>
  <c r="B275" i="29"/>
  <c r="W275" i="28" s="1"/>
  <c r="B280" i="29"/>
  <c r="W280" i="28" s="1"/>
  <c r="B287" i="29"/>
  <c r="B288" i="29"/>
  <c r="O288" i="28" s="1"/>
  <c r="G48" i="28"/>
  <c r="W56" i="28"/>
  <c r="W72" i="28"/>
  <c r="B78" i="29"/>
  <c r="O78" i="28" s="1"/>
  <c r="G55" i="28"/>
  <c r="B80" i="29"/>
  <c r="G41" i="28"/>
  <c r="O50" i="28"/>
  <c r="E63" i="28"/>
  <c r="O69" i="28"/>
  <c r="O75" i="28"/>
  <c r="B81" i="29"/>
  <c r="G81" i="28" s="1"/>
  <c r="O60" i="28"/>
  <c r="W66" i="28"/>
  <c r="B162" i="29"/>
  <c r="G162" i="28" s="1"/>
  <c r="B241" i="29"/>
  <c r="G241" i="28" s="1"/>
  <c r="B122" i="29"/>
  <c r="W122" i="28" s="1"/>
  <c r="O43" i="28"/>
  <c r="B198" i="29"/>
  <c r="W198" i="28" s="1"/>
  <c r="B144" i="29"/>
  <c r="B83" i="29"/>
  <c r="O83" i="28" s="1"/>
  <c r="B137" i="29"/>
  <c r="B155" i="29"/>
  <c r="W155" i="28" s="1"/>
  <c r="B256" i="29"/>
  <c r="W256" i="28" s="1"/>
  <c r="B114" i="29"/>
  <c r="O114" i="28" s="1"/>
  <c r="B242" i="29"/>
  <c r="W242" i="28" s="1"/>
  <c r="B158" i="29"/>
  <c r="O158" i="28" s="1"/>
  <c r="B217" i="29"/>
  <c r="O217" i="28" s="1"/>
  <c r="B235" i="29"/>
  <c r="G235" i="28" s="1"/>
  <c r="B273" i="29"/>
  <c r="W273" i="28" s="1"/>
  <c r="B85" i="29"/>
  <c r="G85" i="28" s="1"/>
  <c r="B152" i="29"/>
  <c r="B296" i="29"/>
  <c r="W296" i="28" s="1"/>
  <c r="O71" i="28"/>
  <c r="G44" i="28"/>
  <c r="B270" i="29"/>
  <c r="O270" i="28" s="1"/>
  <c r="G73" i="28"/>
  <c r="B123" i="29"/>
  <c r="G123" i="28" s="1"/>
  <c r="B197" i="29"/>
  <c r="O197" i="28" s="1"/>
  <c r="B220" i="29"/>
  <c r="W220" i="28" s="1"/>
  <c r="B119" i="29"/>
  <c r="W119" i="28" s="1"/>
  <c r="B175" i="29"/>
  <c r="B243" i="29"/>
  <c r="W243" i="28" s="1"/>
  <c r="B292" i="29"/>
  <c r="G292" i="28" s="1"/>
  <c r="B192" i="29"/>
  <c r="W192" i="28" s="1"/>
  <c r="B99" i="29"/>
  <c r="W99" i="28" s="1"/>
  <c r="B191" i="29"/>
  <c r="G191" i="28" s="1"/>
  <c r="B239" i="29"/>
  <c r="B135" i="29"/>
  <c r="G135" i="28" s="1"/>
  <c r="B211" i="29"/>
  <c r="B255" i="29"/>
  <c r="W255" i="28" s="1"/>
  <c r="B251" i="29"/>
  <c r="O251" i="28" s="1"/>
  <c r="B127" i="29"/>
  <c r="G127" i="28" s="1"/>
  <c r="B216" i="29"/>
  <c r="O216" i="28" s="1"/>
  <c r="W68" i="28"/>
  <c r="B228" i="29"/>
  <c r="G228" i="28" s="1"/>
  <c r="B82" i="29"/>
  <c r="B240" i="29"/>
  <c r="W240" i="28" s="1"/>
  <c r="B102" i="29"/>
  <c r="O102" i="28" s="1"/>
  <c r="B298" i="29"/>
  <c r="W298" i="28" s="1"/>
  <c r="B196" i="29"/>
  <c r="B109" i="29"/>
  <c r="O109" i="28" s="1"/>
  <c r="B277" i="29"/>
  <c r="O277" i="28" s="1"/>
  <c r="B260" i="29"/>
  <c r="G260" i="28" s="1"/>
  <c r="B116" i="29"/>
  <c r="O59" i="28"/>
  <c r="B157" i="29"/>
  <c r="B203" i="29"/>
  <c r="W203" i="28" s="1"/>
  <c r="B79" i="29"/>
  <c r="B278" i="29"/>
  <c r="W278" i="28" s="1"/>
  <c r="B154" i="29"/>
  <c r="W154" i="28" s="1"/>
  <c r="B172" i="29"/>
  <c r="B193" i="29"/>
  <c r="G58" i="28"/>
  <c r="B272" i="29"/>
  <c r="B146" i="29"/>
  <c r="W146" i="28" s="1"/>
  <c r="W46" i="28"/>
  <c r="B205" i="29"/>
  <c r="G205" i="28" s="1"/>
  <c r="B184" i="29"/>
  <c r="B88" i="29"/>
  <c r="G88" i="28" s="1"/>
  <c r="B283" i="29"/>
  <c r="G283" i="28" s="1"/>
  <c r="B183" i="29"/>
  <c r="W53" i="28"/>
  <c r="B234" i="29"/>
  <c r="B97" i="29"/>
  <c r="W97" i="28" s="1"/>
  <c r="B249" i="29"/>
  <c r="B98" i="29"/>
  <c r="W98" i="28" s="1"/>
  <c r="B254" i="29"/>
  <c r="B118" i="29"/>
  <c r="G118" i="28" s="1"/>
  <c r="B302" i="29"/>
  <c r="B212" i="29"/>
  <c r="W212" i="28" s="1"/>
  <c r="B125" i="29"/>
  <c r="B293" i="29"/>
  <c r="O293" i="28" s="1"/>
  <c r="B268" i="29"/>
  <c r="B124" i="29"/>
  <c r="O124" i="28" s="1"/>
  <c r="B138" i="29"/>
  <c r="G138" i="28" s="1"/>
  <c r="B227" i="29"/>
  <c r="B91" i="29"/>
  <c r="O91" i="28" s="1"/>
  <c r="B170" i="29"/>
  <c r="G170" i="28" s="1"/>
  <c r="B188" i="29"/>
  <c r="W188" i="28" s="1"/>
  <c r="B209" i="29"/>
  <c r="G209" i="28" s="1"/>
  <c r="B299" i="29"/>
  <c r="W299" i="28" s="1"/>
  <c r="B150" i="29"/>
  <c r="B62" i="28"/>
  <c r="B221" i="29"/>
  <c r="B200" i="29"/>
  <c r="W200" i="28" s="1"/>
  <c r="B96" i="29"/>
  <c r="G57" i="28"/>
  <c r="B115" i="29"/>
  <c r="B207" i="29"/>
  <c r="W207" i="28" s="1"/>
  <c r="B215" i="29"/>
  <c r="O215" i="28" s="1"/>
  <c r="B87" i="29"/>
  <c r="B163" i="29"/>
  <c r="O163" i="28" s="1"/>
  <c r="B223" i="29"/>
  <c r="B271" i="29"/>
  <c r="G271" i="28" s="1"/>
  <c r="B233" i="29"/>
  <c r="B95" i="29"/>
  <c r="W95" i="28" s="1"/>
  <c r="B185" i="29"/>
  <c r="W185" i="28" s="1"/>
  <c r="B190" i="29"/>
  <c r="O190" i="28" s="1"/>
  <c r="B210" i="29"/>
  <c r="G210" i="28" s="1"/>
  <c r="B290" i="29"/>
  <c r="W290" i="28" s="1"/>
  <c r="B164" i="29"/>
  <c r="K64" i="28"/>
  <c r="B245" i="29"/>
  <c r="B208" i="29"/>
  <c r="W208" i="28" s="1"/>
  <c r="B100" i="29"/>
  <c r="B279" i="29"/>
  <c r="B171" i="29"/>
  <c r="W171" i="28" s="1"/>
  <c r="B246" i="29"/>
  <c r="G246" i="28" s="1"/>
  <c r="B110" i="29"/>
  <c r="B266" i="29"/>
  <c r="O266" i="28" s="1"/>
  <c r="B133" i="29"/>
  <c r="B284" i="29"/>
  <c r="G284" i="28" s="1"/>
  <c r="B160" i="29"/>
  <c r="B232" i="29"/>
  <c r="B145" i="29"/>
  <c r="G145" i="28" s="1"/>
  <c r="B173" i="29"/>
  <c r="O173" i="28" s="1"/>
  <c r="B136" i="29"/>
  <c r="B139" i="29"/>
  <c r="G139" i="28" s="1"/>
  <c r="B295" i="29"/>
  <c r="B263" i="29"/>
  <c r="G263" i="28" s="1"/>
  <c r="B151" i="29"/>
  <c r="W39" i="28"/>
  <c r="B201" i="29"/>
  <c r="W52" i="28"/>
  <c r="B206" i="29"/>
  <c r="G70" i="28"/>
  <c r="B222" i="29"/>
  <c r="B86" i="29"/>
  <c r="G86" i="28" s="1"/>
  <c r="B294" i="29"/>
  <c r="B180" i="29"/>
  <c r="W180" i="28" s="1"/>
  <c r="B93" i="29"/>
  <c r="B261" i="29"/>
  <c r="W261" i="28" s="1"/>
  <c r="B252" i="29"/>
  <c r="B108" i="29"/>
  <c r="O108" i="28" s="1"/>
  <c r="B149" i="29"/>
  <c r="W149" i="28" s="1"/>
  <c r="B187" i="29"/>
  <c r="M65" i="28"/>
  <c r="B262" i="29"/>
  <c r="B126" i="29"/>
  <c r="W126" i="28" s="1"/>
  <c r="B282" i="29"/>
  <c r="B161" i="29"/>
  <c r="W161" i="28" s="1"/>
  <c r="B177" i="29"/>
  <c r="W177" i="28" s="1"/>
  <c r="B265" i="29"/>
  <c r="W265" i="28" s="1"/>
  <c r="B142" i="29"/>
  <c r="B189" i="29"/>
  <c r="B168" i="29"/>
  <c r="G168" i="28" s="1"/>
  <c r="B147" i="29"/>
  <c r="G299" i="28" l="1"/>
  <c r="G255" i="28"/>
  <c r="G59" i="28"/>
  <c r="G212" i="28"/>
  <c r="G265" i="28"/>
  <c r="G161" i="28"/>
  <c r="G215" i="28"/>
  <c r="G188" i="28"/>
  <c r="G98" i="28"/>
  <c r="G109" i="28"/>
  <c r="O169" i="28"/>
  <c r="G200" i="28"/>
  <c r="G199" i="28"/>
  <c r="W84" i="28"/>
  <c r="G39" i="28"/>
  <c r="G65" i="28"/>
  <c r="G64" i="28"/>
  <c r="G180" i="28"/>
  <c r="G185" i="28"/>
  <c r="G124" i="28"/>
  <c r="G146" i="28"/>
  <c r="G240" i="28"/>
  <c r="W270" i="28"/>
  <c r="W64" i="28"/>
  <c r="O275" i="28"/>
  <c r="W195" i="28"/>
  <c r="O180" i="28"/>
  <c r="W238" i="28"/>
  <c r="W59" i="28"/>
  <c r="G108" i="28"/>
  <c r="G91" i="28"/>
  <c r="G53" i="28"/>
  <c r="G278" i="28"/>
  <c r="G216" i="28"/>
  <c r="W71" i="28"/>
  <c r="W166" i="28"/>
  <c r="W109" i="28"/>
  <c r="O212" i="28"/>
  <c r="G92" i="28"/>
  <c r="G126" i="28"/>
  <c r="G261" i="28"/>
  <c r="G52" i="28"/>
  <c r="G173" i="28"/>
  <c r="G266" i="28"/>
  <c r="G208" i="28"/>
  <c r="G190" i="28"/>
  <c r="G163" i="28"/>
  <c r="G62" i="28"/>
  <c r="G293" i="28"/>
  <c r="G97" i="28"/>
  <c r="W123" i="28"/>
  <c r="W127" i="28"/>
  <c r="W266" i="28"/>
  <c r="W85" i="28"/>
  <c r="O97" i="28"/>
  <c r="O118" i="28"/>
  <c r="W301" i="28"/>
  <c r="O105" i="28"/>
  <c r="O229" i="28"/>
  <c r="O86" i="28"/>
  <c r="W111" i="28"/>
  <c r="W140" i="28"/>
  <c r="W263" i="28"/>
  <c r="W226" i="28"/>
  <c r="O207" i="28"/>
  <c r="W163" i="28"/>
  <c r="O149" i="28"/>
  <c r="W138" i="28"/>
  <c r="O123" i="28"/>
  <c r="O263" i="28"/>
  <c r="O192" i="28"/>
  <c r="W190" i="28"/>
  <c r="G177" i="28"/>
  <c r="G149" i="28"/>
  <c r="G171" i="28"/>
  <c r="G290" i="28"/>
  <c r="G95" i="28"/>
  <c r="G207" i="28"/>
  <c r="G203" i="28"/>
  <c r="G298" i="28"/>
  <c r="W217" i="28"/>
  <c r="O155" i="28"/>
  <c r="O185" i="28"/>
  <c r="O162" i="28"/>
  <c r="W91" i="28"/>
  <c r="W63" i="28"/>
  <c r="W159" i="28"/>
  <c r="O230" i="28"/>
  <c r="O126" i="28"/>
  <c r="W202" i="28"/>
  <c r="G141" i="28"/>
  <c r="H302" i="28"/>
  <c r="K302" i="28"/>
  <c r="J302" i="28"/>
  <c r="C302" i="28"/>
  <c r="B302" i="28"/>
  <c r="E302" i="28"/>
  <c r="M302" i="28"/>
  <c r="U302" i="28"/>
  <c r="T302" i="28"/>
  <c r="X302" i="28"/>
  <c r="R302" i="28"/>
  <c r="P302" i="28"/>
  <c r="S302" i="28"/>
  <c r="D302" i="28"/>
  <c r="L302" i="28"/>
  <c r="O302" i="28"/>
  <c r="W302" i="28"/>
  <c r="G302" i="28"/>
  <c r="L272" i="28"/>
  <c r="T272" i="28"/>
  <c r="H272" i="28"/>
  <c r="J272" i="28"/>
  <c r="P272" i="28"/>
  <c r="K272" i="28"/>
  <c r="X272" i="28"/>
  <c r="M272" i="28"/>
  <c r="R272" i="28"/>
  <c r="E272" i="28"/>
  <c r="B272" i="28"/>
  <c r="U272" i="28"/>
  <c r="S272" i="28"/>
  <c r="C272" i="28"/>
  <c r="D272" i="28"/>
  <c r="W272" i="28"/>
  <c r="O272" i="28"/>
  <c r="G272" i="28"/>
  <c r="J196" i="28"/>
  <c r="T196" i="28"/>
  <c r="D196" i="28"/>
  <c r="R196" i="28"/>
  <c r="K196" i="28"/>
  <c r="U196" i="28"/>
  <c r="E196" i="28"/>
  <c r="C196" i="28"/>
  <c r="M196" i="28"/>
  <c r="X196" i="28"/>
  <c r="S196" i="28"/>
  <c r="H196" i="28"/>
  <c r="P196" i="28"/>
  <c r="B196" i="28"/>
  <c r="L196" i="28"/>
  <c r="O196" i="28"/>
  <c r="W196" i="28"/>
  <c r="G196" i="28"/>
  <c r="T239" i="28"/>
  <c r="D239" i="28"/>
  <c r="P239" i="28"/>
  <c r="R239" i="28"/>
  <c r="K239" i="28"/>
  <c r="L239" i="28"/>
  <c r="X239" i="28"/>
  <c r="U239" i="28"/>
  <c r="H239" i="28"/>
  <c r="B239" i="28"/>
  <c r="S239" i="28"/>
  <c r="M239" i="28"/>
  <c r="E239" i="28"/>
  <c r="C239" i="28"/>
  <c r="J239" i="28"/>
  <c r="O239" i="28"/>
  <c r="W239" i="28"/>
  <c r="G239" i="28"/>
  <c r="B249" i="28"/>
  <c r="D249" i="28"/>
  <c r="E249" i="28"/>
  <c r="K249" i="28"/>
  <c r="X249" i="28"/>
  <c r="S249" i="28"/>
  <c r="C249" i="28"/>
  <c r="R249" i="28"/>
  <c r="H249" i="28"/>
  <c r="M249" i="28"/>
  <c r="L249" i="28"/>
  <c r="T249" i="28"/>
  <c r="U249" i="28"/>
  <c r="J249" i="28"/>
  <c r="P249" i="28"/>
  <c r="W249" i="28"/>
  <c r="O249" i="28"/>
  <c r="G249" i="28"/>
  <c r="K172" i="28"/>
  <c r="U172" i="28"/>
  <c r="E172" i="28"/>
  <c r="C172" i="28"/>
  <c r="P172" i="28"/>
  <c r="B172" i="28"/>
  <c r="L172" i="28"/>
  <c r="J172" i="28"/>
  <c r="D172" i="28"/>
  <c r="M172" i="28"/>
  <c r="S172" i="28"/>
  <c r="T172" i="28"/>
  <c r="R172" i="28"/>
  <c r="X172" i="28"/>
  <c r="H172" i="28"/>
  <c r="O172" i="28"/>
  <c r="W172" i="28"/>
  <c r="G172" i="28"/>
  <c r="P82" i="28"/>
  <c r="H82" i="28"/>
  <c r="E82" i="28"/>
  <c r="L82" i="28"/>
  <c r="J82" i="28"/>
  <c r="S82" i="28"/>
  <c r="D82" i="28"/>
  <c r="K82" i="28"/>
  <c r="R82" i="28"/>
  <c r="X82" i="28"/>
  <c r="B82" i="28"/>
  <c r="U82" i="28"/>
  <c r="T82" i="28"/>
  <c r="C82" i="28"/>
  <c r="M82" i="28"/>
  <c r="O82" i="28"/>
  <c r="W82" i="28"/>
  <c r="G82" i="28"/>
  <c r="K147" i="28"/>
  <c r="C147" i="28"/>
  <c r="E147" i="28"/>
  <c r="T147" i="28"/>
  <c r="M147" i="28"/>
  <c r="P147" i="28"/>
  <c r="H147" i="28"/>
  <c r="X147" i="28"/>
  <c r="S147" i="28"/>
  <c r="U147" i="28"/>
  <c r="D147" i="28"/>
  <c r="B147" i="28"/>
  <c r="L147" i="28"/>
  <c r="J147" i="28"/>
  <c r="R147" i="28"/>
  <c r="W147" i="28"/>
  <c r="O147" i="28"/>
  <c r="G147" i="28"/>
  <c r="R189" i="28"/>
  <c r="T189" i="28"/>
  <c r="D189" i="28"/>
  <c r="E189" i="28"/>
  <c r="S189" i="28"/>
  <c r="C189" i="28"/>
  <c r="B189" i="28"/>
  <c r="K189" i="28"/>
  <c r="L189" i="28"/>
  <c r="X189" i="28"/>
  <c r="H189" i="28"/>
  <c r="P189" i="28"/>
  <c r="M189" i="28"/>
  <c r="U189" i="28"/>
  <c r="J189" i="28"/>
  <c r="W189" i="28"/>
  <c r="O189" i="28"/>
  <c r="G189" i="28"/>
  <c r="C142" i="28"/>
  <c r="M142" i="28"/>
  <c r="D142" i="28"/>
  <c r="K142" i="28"/>
  <c r="U142" i="28"/>
  <c r="E142" i="28"/>
  <c r="S142" i="28"/>
  <c r="T142" i="28"/>
  <c r="J142" i="28"/>
  <c r="X142" i="28"/>
  <c r="H142" i="28"/>
  <c r="B142" i="28"/>
  <c r="R142" i="28"/>
  <c r="L142" i="28"/>
  <c r="P142" i="28"/>
  <c r="W142" i="28"/>
  <c r="O142" i="28"/>
  <c r="G142" i="28"/>
  <c r="X36" i="28"/>
  <c r="C36" i="28"/>
  <c r="U36" i="28"/>
  <c r="P36" i="28"/>
  <c r="J36" i="28"/>
  <c r="E36" i="28"/>
  <c r="H36" i="28"/>
  <c r="L36" i="28"/>
  <c r="S36" i="28"/>
  <c r="R36" i="28"/>
  <c r="B36" i="28"/>
  <c r="M36" i="28"/>
  <c r="K36" i="28"/>
  <c r="D36" i="28"/>
  <c r="T36" i="28"/>
  <c r="G36" i="28"/>
  <c r="W36" i="28"/>
  <c r="O36" i="28"/>
  <c r="S282" i="28"/>
  <c r="H282" i="28"/>
  <c r="M282" i="28"/>
  <c r="B282" i="28"/>
  <c r="L282" i="28"/>
  <c r="T282" i="28"/>
  <c r="X282" i="28"/>
  <c r="E282" i="28"/>
  <c r="R282" i="28"/>
  <c r="D282" i="28"/>
  <c r="P282" i="28"/>
  <c r="U282" i="28"/>
  <c r="C282" i="28"/>
  <c r="K282" i="28"/>
  <c r="J282" i="28"/>
  <c r="W282" i="28"/>
  <c r="O282" i="28"/>
  <c r="G282" i="28"/>
  <c r="B262" i="28"/>
  <c r="L262" i="28"/>
  <c r="R262" i="28"/>
  <c r="X262" i="28"/>
  <c r="E262" i="28"/>
  <c r="C262" i="28"/>
  <c r="P262" i="28"/>
  <c r="D262" i="28"/>
  <c r="S262" i="28"/>
  <c r="H262" i="28"/>
  <c r="M262" i="28"/>
  <c r="U262" i="28"/>
  <c r="K262" i="28"/>
  <c r="J262" i="28"/>
  <c r="T262" i="28"/>
  <c r="W262" i="28"/>
  <c r="O262" i="28"/>
  <c r="G262" i="28"/>
  <c r="D187" i="28"/>
  <c r="U187" i="28"/>
  <c r="E187" i="28"/>
  <c r="B187" i="28"/>
  <c r="P187" i="28"/>
  <c r="R187" i="28"/>
  <c r="T187" i="28"/>
  <c r="H187" i="28"/>
  <c r="K187" i="28"/>
  <c r="S187" i="28"/>
  <c r="C187" i="28"/>
  <c r="J187" i="28"/>
  <c r="M187" i="28"/>
  <c r="L187" i="28"/>
  <c r="X187" i="28"/>
  <c r="G187" i="28"/>
  <c r="O187" i="28"/>
  <c r="W187" i="28"/>
  <c r="E51" i="28"/>
  <c r="B51" i="28"/>
  <c r="S51" i="28"/>
  <c r="U51" i="28"/>
  <c r="P51" i="28"/>
  <c r="K51" i="28"/>
  <c r="L51" i="28"/>
  <c r="D51" i="28"/>
  <c r="H51" i="28"/>
  <c r="X51" i="28"/>
  <c r="T51" i="28"/>
  <c r="R51" i="28"/>
  <c r="J51" i="28"/>
  <c r="C51" i="28"/>
  <c r="M51" i="28"/>
  <c r="W51" i="28"/>
  <c r="O51" i="28"/>
  <c r="G51" i="28"/>
  <c r="D252" i="28"/>
  <c r="R252" i="28"/>
  <c r="L252" i="28"/>
  <c r="H252" i="28"/>
  <c r="J252" i="28"/>
  <c r="T252" i="28"/>
  <c r="S252" i="28"/>
  <c r="M252" i="28"/>
  <c r="X252" i="28"/>
  <c r="C252" i="28"/>
  <c r="U252" i="28"/>
  <c r="B252" i="28"/>
  <c r="K252" i="28"/>
  <c r="P252" i="28"/>
  <c r="E252" i="28"/>
  <c r="O252" i="28"/>
  <c r="G252" i="28"/>
  <c r="W252" i="28"/>
  <c r="X93" i="28"/>
  <c r="J93" i="28"/>
  <c r="M93" i="28"/>
  <c r="R93" i="28"/>
  <c r="E93" i="28"/>
  <c r="T93" i="28"/>
  <c r="L93" i="28"/>
  <c r="S93" i="28"/>
  <c r="K93" i="28"/>
  <c r="P93" i="28"/>
  <c r="C93" i="28"/>
  <c r="D93" i="28"/>
  <c r="U93" i="28"/>
  <c r="H93" i="28"/>
  <c r="B93" i="28"/>
  <c r="O93" i="28"/>
  <c r="W93" i="28"/>
  <c r="G93" i="28"/>
  <c r="K294" i="28"/>
  <c r="J294" i="28"/>
  <c r="T294" i="28"/>
  <c r="D294" i="28"/>
  <c r="L294" i="28"/>
  <c r="S294" i="28"/>
  <c r="R294" i="28"/>
  <c r="U294" i="28"/>
  <c r="X294" i="28"/>
  <c r="P294" i="28"/>
  <c r="B294" i="28"/>
  <c r="C294" i="28"/>
  <c r="E294" i="28"/>
  <c r="M294" i="28"/>
  <c r="H294" i="28"/>
  <c r="W294" i="28"/>
  <c r="G294" i="28"/>
  <c r="O294" i="28"/>
  <c r="U222" i="28"/>
  <c r="E222" i="28"/>
  <c r="C222" i="28"/>
  <c r="J222" i="28"/>
  <c r="S222" i="28"/>
  <c r="H222" i="28"/>
  <c r="M222" i="28"/>
  <c r="B222" i="28"/>
  <c r="L222" i="28"/>
  <c r="K222" i="28"/>
  <c r="X222" i="28"/>
  <c r="T222" i="28"/>
  <c r="P222" i="28"/>
  <c r="R222" i="28"/>
  <c r="D222" i="28"/>
  <c r="O222" i="28"/>
  <c r="W222" i="28"/>
  <c r="G222" i="28"/>
  <c r="U206" i="28"/>
  <c r="E206" i="28"/>
  <c r="C206" i="28"/>
  <c r="J206" i="28"/>
  <c r="S206" i="28"/>
  <c r="H206" i="28"/>
  <c r="M206" i="28"/>
  <c r="B206" i="28"/>
  <c r="L206" i="28"/>
  <c r="K206" i="28"/>
  <c r="X206" i="28"/>
  <c r="T206" i="28"/>
  <c r="P206" i="28"/>
  <c r="R206" i="28"/>
  <c r="D206" i="28"/>
  <c r="W206" i="28"/>
  <c r="O206" i="28"/>
  <c r="G206" i="28"/>
  <c r="L201" i="28"/>
  <c r="X201" i="28"/>
  <c r="H201" i="28"/>
  <c r="B201" i="28"/>
  <c r="M201" i="28"/>
  <c r="U201" i="28"/>
  <c r="E201" i="28"/>
  <c r="P201" i="28"/>
  <c r="J201" i="28"/>
  <c r="R201" i="28"/>
  <c r="T201" i="28"/>
  <c r="K201" i="28"/>
  <c r="S201" i="28"/>
  <c r="C201" i="28"/>
  <c r="D201" i="28"/>
  <c r="O201" i="28"/>
  <c r="W201" i="28"/>
  <c r="G201" i="28"/>
  <c r="U151" i="28"/>
  <c r="R151" i="28"/>
  <c r="B151" i="28"/>
  <c r="S151" i="28"/>
  <c r="L151" i="28"/>
  <c r="J151" i="28"/>
  <c r="T151" i="28"/>
  <c r="C151" i="28"/>
  <c r="E151" i="28"/>
  <c r="M151" i="28"/>
  <c r="K151" i="28"/>
  <c r="H151" i="28"/>
  <c r="D151" i="28"/>
  <c r="X151" i="28"/>
  <c r="P151" i="28"/>
  <c r="G151" i="28"/>
  <c r="W151" i="28"/>
  <c r="O151" i="28"/>
  <c r="T295" i="28"/>
  <c r="L295" i="28"/>
  <c r="X295" i="28"/>
  <c r="U295" i="28"/>
  <c r="H295" i="28"/>
  <c r="S295" i="28"/>
  <c r="R295" i="28"/>
  <c r="E295" i="28"/>
  <c r="B295" i="28"/>
  <c r="P295" i="28"/>
  <c r="C295" i="28"/>
  <c r="K295" i="28"/>
  <c r="J295" i="28"/>
  <c r="M295" i="28"/>
  <c r="D295" i="28"/>
  <c r="W295" i="28"/>
  <c r="O295" i="28"/>
  <c r="G295" i="28"/>
  <c r="P136" i="28"/>
  <c r="C136" i="28"/>
  <c r="M136" i="28"/>
  <c r="U136" i="28"/>
  <c r="J136" i="28"/>
  <c r="T136" i="28"/>
  <c r="H136" i="28"/>
  <c r="R136" i="28"/>
  <c r="L136" i="28"/>
  <c r="S136" i="28"/>
  <c r="B136" i="28"/>
  <c r="K136" i="28"/>
  <c r="E136" i="28"/>
  <c r="X136" i="28"/>
  <c r="D136" i="28"/>
  <c r="O136" i="28"/>
  <c r="W136" i="28"/>
  <c r="G136" i="28"/>
  <c r="C232" i="28"/>
  <c r="L232" i="28"/>
  <c r="T232" i="28"/>
  <c r="D232" i="28"/>
  <c r="S232" i="28"/>
  <c r="H232" i="28"/>
  <c r="J232" i="28"/>
  <c r="E232" i="28"/>
  <c r="B232" i="28"/>
  <c r="M232" i="28"/>
  <c r="K232" i="28"/>
  <c r="U232" i="28"/>
  <c r="R232" i="28"/>
  <c r="P232" i="28"/>
  <c r="X232" i="28"/>
  <c r="W232" i="28"/>
  <c r="G232" i="28"/>
  <c r="O232" i="28"/>
  <c r="J160" i="28"/>
  <c r="D160" i="28"/>
  <c r="U160" i="28"/>
  <c r="T160" i="28"/>
  <c r="C160" i="28"/>
  <c r="X160" i="28"/>
  <c r="L160" i="28"/>
  <c r="E160" i="28"/>
  <c r="H160" i="28"/>
  <c r="K160" i="28"/>
  <c r="R160" i="28"/>
  <c r="S160" i="28"/>
  <c r="B160" i="28"/>
  <c r="P160" i="28"/>
  <c r="M160" i="28"/>
  <c r="W160" i="28"/>
  <c r="O160" i="28"/>
  <c r="G160" i="28"/>
  <c r="U133" i="28"/>
  <c r="J133" i="28"/>
  <c r="L133" i="28"/>
  <c r="X133" i="28"/>
  <c r="B133" i="28"/>
  <c r="P133" i="28"/>
  <c r="T133" i="28"/>
  <c r="D133" i="28"/>
  <c r="C133" i="28"/>
  <c r="E133" i="28"/>
  <c r="R133" i="28"/>
  <c r="H133" i="28"/>
  <c r="S133" i="28"/>
  <c r="M133" i="28"/>
  <c r="K133" i="28"/>
  <c r="O133" i="28"/>
  <c r="G133" i="28"/>
  <c r="W133" i="28"/>
  <c r="X110" i="28"/>
  <c r="B110" i="28"/>
  <c r="R110" i="28"/>
  <c r="H110" i="28"/>
  <c r="U110" i="28"/>
  <c r="M110" i="28"/>
  <c r="E110" i="28"/>
  <c r="D110" i="28"/>
  <c r="P110" i="28"/>
  <c r="T110" i="28"/>
  <c r="L110" i="28"/>
  <c r="J110" i="28"/>
  <c r="C110" i="28"/>
  <c r="S110" i="28"/>
  <c r="K110" i="28"/>
  <c r="W110" i="28"/>
  <c r="O110" i="28"/>
  <c r="G110" i="28"/>
  <c r="R49" i="28"/>
  <c r="L49" i="28"/>
  <c r="C49" i="28"/>
  <c r="M49" i="28"/>
  <c r="K49" i="28"/>
  <c r="U49" i="28"/>
  <c r="B49" i="28"/>
  <c r="P49" i="28"/>
  <c r="T49" i="28"/>
  <c r="E49" i="28"/>
  <c r="D49" i="28"/>
  <c r="S49" i="28"/>
  <c r="X49" i="28"/>
  <c r="H49" i="28"/>
  <c r="J49" i="28"/>
  <c r="O49" i="28"/>
  <c r="G49" i="28"/>
  <c r="W49" i="28"/>
  <c r="P279" i="28"/>
  <c r="J279" i="28"/>
  <c r="X279" i="28"/>
  <c r="H279" i="28"/>
  <c r="K279" i="28"/>
  <c r="R279" i="28"/>
  <c r="U279" i="28"/>
  <c r="E279" i="28"/>
  <c r="S279" i="28"/>
  <c r="M279" i="28"/>
  <c r="T279" i="28"/>
  <c r="D279" i="28"/>
  <c r="C279" i="28"/>
  <c r="B279" i="28"/>
  <c r="L279" i="28"/>
  <c r="W279" i="28"/>
  <c r="O279" i="28"/>
  <c r="G279" i="28"/>
  <c r="P100" i="28"/>
  <c r="R100" i="28"/>
  <c r="T100" i="28"/>
  <c r="J100" i="28"/>
  <c r="L100" i="28"/>
  <c r="S100" i="28"/>
  <c r="C100" i="28"/>
  <c r="U100" i="28"/>
  <c r="X100" i="28"/>
  <c r="B100" i="28"/>
  <c r="H100" i="28"/>
  <c r="D100" i="28"/>
  <c r="M100" i="28"/>
  <c r="K100" i="28"/>
  <c r="E100" i="28"/>
  <c r="W100" i="28"/>
  <c r="G100" i="28"/>
  <c r="O100" i="28"/>
  <c r="B245" i="28"/>
  <c r="K245" i="28"/>
  <c r="P245" i="28"/>
  <c r="T245" i="28"/>
  <c r="H245" i="28"/>
  <c r="S245" i="28"/>
  <c r="C245" i="28"/>
  <c r="U245" i="28"/>
  <c r="M245" i="28"/>
  <c r="J245" i="28"/>
  <c r="X245" i="28"/>
  <c r="D245" i="28"/>
  <c r="E245" i="28"/>
  <c r="L245" i="28"/>
  <c r="R245" i="28"/>
  <c r="W245" i="28"/>
  <c r="O245" i="28"/>
  <c r="G245" i="28"/>
  <c r="H164" i="28"/>
  <c r="S164" i="28"/>
  <c r="R164" i="28"/>
  <c r="X164" i="28"/>
  <c r="B164" i="28"/>
  <c r="T164" i="28"/>
  <c r="P164" i="28"/>
  <c r="M164" i="28"/>
  <c r="D164" i="28"/>
  <c r="J164" i="28"/>
  <c r="L164" i="28"/>
  <c r="E164" i="28"/>
  <c r="C164" i="28"/>
  <c r="K164" i="28"/>
  <c r="U164" i="28"/>
  <c r="W164" i="28"/>
  <c r="O164" i="28"/>
  <c r="G164" i="28"/>
  <c r="K76" i="28"/>
  <c r="B76" i="28"/>
  <c r="X76" i="28"/>
  <c r="C76" i="28"/>
  <c r="L76" i="28"/>
  <c r="U76" i="28"/>
  <c r="M76" i="28"/>
  <c r="D76" i="28"/>
  <c r="R76" i="28"/>
  <c r="H76" i="28"/>
  <c r="P76" i="28"/>
  <c r="E76" i="28"/>
  <c r="J76" i="28"/>
  <c r="T76" i="28"/>
  <c r="S76" i="28"/>
  <c r="W76" i="28"/>
  <c r="O76" i="28"/>
  <c r="G76" i="28"/>
  <c r="S54" i="28"/>
  <c r="B54" i="28"/>
  <c r="T54" i="28"/>
  <c r="P54" i="28"/>
  <c r="R54" i="28"/>
  <c r="D54" i="28"/>
  <c r="E54" i="28"/>
  <c r="K54" i="28"/>
  <c r="C54" i="28"/>
  <c r="M54" i="28"/>
  <c r="U54" i="28"/>
  <c r="J54" i="28"/>
  <c r="X54" i="28"/>
  <c r="H54" i="28"/>
  <c r="L54" i="28"/>
  <c r="G54" i="28"/>
  <c r="W54" i="28"/>
  <c r="O54" i="28"/>
  <c r="B40" i="28"/>
  <c r="J40" i="28"/>
  <c r="M40" i="28"/>
  <c r="E40" i="28"/>
  <c r="P40" i="28"/>
  <c r="H40" i="28"/>
  <c r="X40" i="28"/>
  <c r="S40" i="28"/>
  <c r="U40" i="28"/>
  <c r="L40" i="28"/>
  <c r="R40" i="28"/>
  <c r="K40" i="28"/>
  <c r="C40" i="28"/>
  <c r="T40" i="28"/>
  <c r="D40" i="28"/>
  <c r="O40" i="28"/>
  <c r="W40" i="28"/>
  <c r="G40" i="28"/>
  <c r="H233" i="28"/>
  <c r="B233" i="28"/>
  <c r="K233" i="28"/>
  <c r="S233" i="28"/>
  <c r="E233" i="28"/>
  <c r="P233" i="28"/>
  <c r="L233" i="28"/>
  <c r="X233" i="28"/>
  <c r="T233" i="28"/>
  <c r="M233" i="28"/>
  <c r="U233" i="28"/>
  <c r="C233" i="28"/>
  <c r="D233" i="28"/>
  <c r="J233" i="28"/>
  <c r="R233" i="28"/>
  <c r="O233" i="28"/>
  <c r="W233" i="28"/>
  <c r="G233" i="28"/>
  <c r="C223" i="28"/>
  <c r="B223" i="28"/>
  <c r="J223" i="28"/>
  <c r="H223" i="28"/>
  <c r="K223" i="28"/>
  <c r="L223" i="28"/>
  <c r="X223" i="28"/>
  <c r="R223" i="28"/>
  <c r="M223" i="28"/>
  <c r="U223" i="28"/>
  <c r="E223" i="28"/>
  <c r="S223" i="28"/>
  <c r="T223" i="28"/>
  <c r="D223" i="28"/>
  <c r="P223" i="28"/>
  <c r="W223" i="28"/>
  <c r="O223" i="28"/>
  <c r="G223" i="28"/>
  <c r="L87" i="28"/>
  <c r="X87" i="28"/>
  <c r="U87" i="28"/>
  <c r="E87" i="28"/>
  <c r="K87" i="28"/>
  <c r="J87" i="28"/>
  <c r="C87" i="28"/>
  <c r="D87" i="28"/>
  <c r="B87" i="28"/>
  <c r="T87" i="28"/>
  <c r="S87" i="28"/>
  <c r="R87" i="28"/>
  <c r="P87" i="28"/>
  <c r="M87" i="28"/>
  <c r="H87" i="28"/>
  <c r="W87" i="28"/>
  <c r="O87" i="28"/>
  <c r="G87" i="28"/>
  <c r="D115" i="28"/>
  <c r="H115" i="28"/>
  <c r="M115" i="28"/>
  <c r="U115" i="28"/>
  <c r="X115" i="28"/>
  <c r="K115" i="28"/>
  <c r="L115" i="28"/>
  <c r="P115" i="28"/>
  <c r="T115" i="28"/>
  <c r="C115" i="28"/>
  <c r="B115" i="28"/>
  <c r="J115" i="28"/>
  <c r="S115" i="28"/>
  <c r="R115" i="28"/>
  <c r="E115" i="28"/>
  <c r="W115" i="28"/>
  <c r="O115" i="28"/>
  <c r="G115" i="28"/>
  <c r="E183" i="28"/>
  <c r="H183" i="28"/>
  <c r="K183" i="28"/>
  <c r="L183" i="28"/>
  <c r="J183" i="28"/>
  <c r="S183" i="28"/>
  <c r="T183" i="28"/>
  <c r="D183" i="28"/>
  <c r="C183" i="28"/>
  <c r="R183" i="28"/>
  <c r="U183" i="28"/>
  <c r="X183" i="28"/>
  <c r="B183" i="28"/>
  <c r="P183" i="28"/>
  <c r="M183" i="28"/>
  <c r="O183" i="28"/>
  <c r="W183" i="28"/>
  <c r="G183" i="28"/>
  <c r="E79" i="28"/>
  <c r="J79" i="28"/>
  <c r="M79" i="28"/>
  <c r="U79" i="28"/>
  <c r="T79" i="28"/>
  <c r="C79" i="28"/>
  <c r="D79" i="28"/>
  <c r="L79" i="28"/>
  <c r="R79" i="28"/>
  <c r="K79" i="28"/>
  <c r="S79" i="28"/>
  <c r="B79" i="28"/>
  <c r="H79" i="28"/>
  <c r="P79" i="28"/>
  <c r="X79" i="28"/>
  <c r="O79" i="28"/>
  <c r="W79" i="28"/>
  <c r="G79" i="28"/>
  <c r="K35" i="28"/>
  <c r="X35" i="28"/>
  <c r="T35" i="28"/>
  <c r="B35" i="28"/>
  <c r="H35" i="28"/>
  <c r="S35" i="28"/>
  <c r="E35" i="28"/>
  <c r="W35" i="28"/>
  <c r="M35" i="28"/>
  <c r="P35" i="28"/>
  <c r="J35" i="28"/>
  <c r="R35" i="28"/>
  <c r="C35" i="28"/>
  <c r="U35" i="28"/>
  <c r="D35" i="28"/>
  <c r="L35" i="28"/>
  <c r="O35" i="28"/>
  <c r="G35" i="28"/>
  <c r="P96" i="28"/>
  <c r="U96" i="28"/>
  <c r="T96" i="28"/>
  <c r="S96" i="28"/>
  <c r="B96" i="28"/>
  <c r="X96" i="28"/>
  <c r="H96" i="28"/>
  <c r="L96" i="28"/>
  <c r="R96" i="28"/>
  <c r="E96" i="28"/>
  <c r="D96" i="28"/>
  <c r="J96" i="28"/>
  <c r="M96" i="28"/>
  <c r="K96" i="28"/>
  <c r="C96" i="28"/>
  <c r="G96" i="28"/>
  <c r="W96" i="28"/>
  <c r="O96" i="28"/>
  <c r="R221" i="28"/>
  <c r="T221" i="28"/>
  <c r="D221" i="28"/>
  <c r="E221" i="28"/>
  <c r="S221" i="28"/>
  <c r="C221" i="28"/>
  <c r="B221" i="28"/>
  <c r="K221" i="28"/>
  <c r="L221" i="28"/>
  <c r="X221" i="28"/>
  <c r="H221" i="28"/>
  <c r="P221" i="28"/>
  <c r="M221" i="28"/>
  <c r="U221" i="28"/>
  <c r="J221" i="28"/>
  <c r="O221" i="28"/>
  <c r="W221" i="28"/>
  <c r="G221" i="28"/>
  <c r="L150" i="28"/>
  <c r="S150" i="28"/>
  <c r="H150" i="28"/>
  <c r="P150" i="28"/>
  <c r="X150" i="28"/>
  <c r="D150" i="28"/>
  <c r="B150" i="28"/>
  <c r="U150" i="28"/>
  <c r="R150" i="28"/>
  <c r="T150" i="28"/>
  <c r="J150" i="28"/>
  <c r="M150" i="28"/>
  <c r="E150" i="28"/>
  <c r="C150" i="28"/>
  <c r="K150" i="28"/>
  <c r="W150" i="28"/>
  <c r="O150" i="28"/>
  <c r="G150" i="28"/>
  <c r="B74" i="28"/>
  <c r="M74" i="28"/>
  <c r="C74" i="28"/>
  <c r="U74" i="28"/>
  <c r="P74" i="28"/>
  <c r="R74" i="28"/>
  <c r="X74" i="28"/>
  <c r="E74" i="28"/>
  <c r="D74" i="28"/>
  <c r="T74" i="28"/>
  <c r="H74" i="28"/>
  <c r="J74" i="28"/>
  <c r="S74" i="28"/>
  <c r="L74" i="28"/>
  <c r="K74" i="28"/>
  <c r="W74" i="28"/>
  <c r="O74" i="28"/>
  <c r="G74" i="28"/>
  <c r="D42" i="28"/>
  <c r="T42" i="28"/>
  <c r="P42" i="28"/>
  <c r="E42" i="28"/>
  <c r="C42" i="28"/>
  <c r="L42" i="28"/>
  <c r="K42" i="28"/>
  <c r="S42" i="28"/>
  <c r="X42" i="28"/>
  <c r="B42" i="28"/>
  <c r="M42" i="28"/>
  <c r="R42" i="28"/>
  <c r="H42" i="28"/>
  <c r="U42" i="28"/>
  <c r="J42" i="28"/>
  <c r="G42" i="28"/>
  <c r="W42" i="28"/>
  <c r="O42" i="28"/>
  <c r="R227" i="28"/>
  <c r="T227" i="28"/>
  <c r="D227" i="28"/>
  <c r="S227" i="28"/>
  <c r="C227" i="28"/>
  <c r="B227" i="28"/>
  <c r="P227" i="28"/>
  <c r="L227" i="28"/>
  <c r="X227" i="28"/>
  <c r="H227" i="28"/>
  <c r="K227" i="28"/>
  <c r="U227" i="28"/>
  <c r="E227" i="28"/>
  <c r="J227" i="28"/>
  <c r="M227" i="28"/>
  <c r="O227" i="28"/>
  <c r="W227" i="28"/>
  <c r="G227" i="28"/>
  <c r="K67" i="28"/>
  <c r="X67" i="28"/>
  <c r="L67" i="28"/>
  <c r="C67" i="28"/>
  <c r="H67" i="28"/>
  <c r="P67" i="28"/>
  <c r="R67" i="28"/>
  <c r="J67" i="28"/>
  <c r="E67" i="28"/>
  <c r="M67" i="28"/>
  <c r="B67" i="28"/>
  <c r="D67" i="28"/>
  <c r="S67" i="28"/>
  <c r="T67" i="28"/>
  <c r="U67" i="28"/>
  <c r="O67" i="28"/>
  <c r="G67" i="28"/>
  <c r="W67" i="28"/>
  <c r="B268" i="28"/>
  <c r="M268" i="28"/>
  <c r="K268" i="28"/>
  <c r="X268" i="28"/>
  <c r="D268" i="28"/>
  <c r="R268" i="28"/>
  <c r="L268" i="28"/>
  <c r="C268" i="28"/>
  <c r="P268" i="28"/>
  <c r="U268" i="28"/>
  <c r="E268" i="28"/>
  <c r="H268" i="28"/>
  <c r="J268" i="28"/>
  <c r="T268" i="28"/>
  <c r="S268" i="28"/>
  <c r="O268" i="28"/>
  <c r="W268" i="28"/>
  <c r="G268" i="28"/>
  <c r="T125" i="28"/>
  <c r="X125" i="28"/>
  <c r="P125" i="28"/>
  <c r="J125" i="28"/>
  <c r="D125" i="28"/>
  <c r="S125" i="28"/>
  <c r="L125" i="28"/>
  <c r="R125" i="28"/>
  <c r="B125" i="28"/>
  <c r="K125" i="28"/>
  <c r="E125" i="28"/>
  <c r="C125" i="28"/>
  <c r="M125" i="28"/>
  <c r="U125" i="28"/>
  <c r="H125" i="28"/>
  <c r="O125" i="28"/>
  <c r="G125" i="28"/>
  <c r="W125" i="28"/>
  <c r="H184" i="28"/>
  <c r="J184" i="28"/>
  <c r="E184" i="28"/>
  <c r="C184" i="28"/>
  <c r="P184" i="28"/>
  <c r="X184" i="28"/>
  <c r="B184" i="28"/>
  <c r="T184" i="28"/>
  <c r="R184" i="28"/>
  <c r="K184" i="28"/>
  <c r="S184" i="28"/>
  <c r="L184" i="28"/>
  <c r="D184" i="28"/>
  <c r="M184" i="28"/>
  <c r="U184" i="28"/>
  <c r="W184" i="28"/>
  <c r="O184" i="28"/>
  <c r="G184" i="28"/>
  <c r="T116" i="28"/>
  <c r="D116" i="28"/>
  <c r="M116" i="28"/>
  <c r="H116" i="28"/>
  <c r="C116" i="28"/>
  <c r="P116" i="28"/>
  <c r="R116" i="28"/>
  <c r="J116" i="28"/>
  <c r="U116" i="28"/>
  <c r="L116" i="28"/>
  <c r="S116" i="28"/>
  <c r="K116" i="28"/>
  <c r="E116" i="28"/>
  <c r="X116" i="28"/>
  <c r="B116" i="28"/>
  <c r="W116" i="28"/>
  <c r="O116" i="28"/>
  <c r="G116" i="28"/>
  <c r="D211" i="28"/>
  <c r="U211" i="28"/>
  <c r="E211" i="28"/>
  <c r="B211" i="28"/>
  <c r="P211" i="28"/>
  <c r="R211" i="28"/>
  <c r="T211" i="28"/>
  <c r="H211" i="28"/>
  <c r="K211" i="28"/>
  <c r="S211" i="28"/>
  <c r="C211" i="28"/>
  <c r="J211" i="28"/>
  <c r="M211" i="28"/>
  <c r="L211" i="28"/>
  <c r="X211" i="28"/>
  <c r="O211" i="28"/>
  <c r="W211" i="28"/>
  <c r="G211" i="28"/>
  <c r="H168" i="28"/>
  <c r="C168" i="28"/>
  <c r="M168" i="28"/>
  <c r="L168" i="28"/>
  <c r="U168" i="28"/>
  <c r="X168" i="28"/>
  <c r="T168" i="28"/>
  <c r="J168" i="28"/>
  <c r="D168" i="28"/>
  <c r="E168" i="28"/>
  <c r="K168" i="28"/>
  <c r="R168" i="28"/>
  <c r="B168" i="28"/>
  <c r="P168" i="28"/>
  <c r="S168" i="28"/>
  <c r="M265" i="28"/>
  <c r="L265" i="28"/>
  <c r="X265" i="28"/>
  <c r="J265" i="28"/>
  <c r="P265" i="28"/>
  <c r="R265" i="28"/>
  <c r="H265" i="28"/>
  <c r="E265" i="28"/>
  <c r="K265" i="28"/>
  <c r="T265" i="28"/>
  <c r="U265" i="28"/>
  <c r="S265" i="28"/>
  <c r="C265" i="28"/>
  <c r="B265" i="28"/>
  <c r="D265" i="28"/>
  <c r="S161" i="28"/>
  <c r="J161" i="28"/>
  <c r="U161" i="28"/>
  <c r="D161" i="28"/>
  <c r="B161" i="28"/>
  <c r="L161" i="28"/>
  <c r="K161" i="28"/>
  <c r="R161" i="28"/>
  <c r="P161" i="28"/>
  <c r="C161" i="28"/>
  <c r="E161" i="28"/>
  <c r="T161" i="28"/>
  <c r="M161" i="28"/>
  <c r="X161" i="28"/>
  <c r="H161" i="28"/>
  <c r="B108" i="28"/>
  <c r="U108" i="28"/>
  <c r="M108" i="28"/>
  <c r="J108" i="28"/>
  <c r="L108" i="28"/>
  <c r="P108" i="28"/>
  <c r="X108" i="28"/>
  <c r="S108" i="28"/>
  <c r="R108" i="28"/>
  <c r="E108" i="28"/>
  <c r="D108" i="28"/>
  <c r="K108" i="28"/>
  <c r="H108" i="28"/>
  <c r="T108" i="28"/>
  <c r="C108" i="28"/>
  <c r="K180" i="28"/>
  <c r="U180" i="28"/>
  <c r="E180" i="28"/>
  <c r="C180" i="28"/>
  <c r="P180" i="28"/>
  <c r="B180" i="28"/>
  <c r="L180" i="28"/>
  <c r="J180" i="28"/>
  <c r="D180" i="28"/>
  <c r="M180" i="28"/>
  <c r="S180" i="28"/>
  <c r="T180" i="28"/>
  <c r="R180" i="28"/>
  <c r="X180" i="28"/>
  <c r="H180" i="28"/>
  <c r="J70" i="28"/>
  <c r="S70" i="28"/>
  <c r="D70" i="28"/>
  <c r="E70" i="28"/>
  <c r="C70" i="28"/>
  <c r="M70" i="28"/>
  <c r="U70" i="28"/>
  <c r="X70" i="28"/>
  <c r="H70" i="28"/>
  <c r="P70" i="28"/>
  <c r="K70" i="28"/>
  <c r="B70" i="28"/>
  <c r="T70" i="28"/>
  <c r="L70" i="28"/>
  <c r="R70" i="28"/>
  <c r="R39" i="28"/>
  <c r="D39" i="28"/>
  <c r="J39" i="28"/>
  <c r="T39" i="28"/>
  <c r="P39" i="28"/>
  <c r="K39" i="28"/>
  <c r="S39" i="28"/>
  <c r="X39" i="28"/>
  <c r="H39" i="28"/>
  <c r="B39" i="28"/>
  <c r="L39" i="28"/>
  <c r="C39" i="28"/>
  <c r="M39" i="28"/>
  <c r="U39" i="28"/>
  <c r="E39" i="28"/>
  <c r="P139" i="28"/>
  <c r="K139" i="28"/>
  <c r="L139" i="28"/>
  <c r="E139" i="28"/>
  <c r="H139" i="28"/>
  <c r="M139" i="28"/>
  <c r="U139" i="28"/>
  <c r="S139" i="28"/>
  <c r="T139" i="28"/>
  <c r="C139" i="28"/>
  <c r="D139" i="28"/>
  <c r="J139" i="28"/>
  <c r="R139" i="28"/>
  <c r="X139" i="28"/>
  <c r="B139" i="28"/>
  <c r="L145" i="28"/>
  <c r="K145" i="28"/>
  <c r="R145" i="28"/>
  <c r="S145" i="28"/>
  <c r="C145" i="28"/>
  <c r="E145" i="28"/>
  <c r="T145" i="28"/>
  <c r="B145" i="28"/>
  <c r="H145" i="28"/>
  <c r="D145" i="28"/>
  <c r="M145" i="28"/>
  <c r="P145" i="28"/>
  <c r="J145" i="28"/>
  <c r="U145" i="28"/>
  <c r="X145" i="28"/>
  <c r="J284" i="28"/>
  <c r="T284" i="28"/>
  <c r="S284" i="28"/>
  <c r="C284" i="28"/>
  <c r="M284" i="28"/>
  <c r="K284" i="28"/>
  <c r="X284" i="28"/>
  <c r="H284" i="28"/>
  <c r="R284" i="28"/>
  <c r="L284" i="28"/>
  <c r="B284" i="28"/>
  <c r="P284" i="28"/>
  <c r="U284" i="28"/>
  <c r="E284" i="28"/>
  <c r="D284" i="28"/>
  <c r="J246" i="28"/>
  <c r="T246" i="28"/>
  <c r="S246" i="28"/>
  <c r="L246" i="28"/>
  <c r="R246" i="28"/>
  <c r="X246" i="28"/>
  <c r="K246" i="28"/>
  <c r="C246" i="28"/>
  <c r="P246" i="28"/>
  <c r="D246" i="28"/>
  <c r="B246" i="28"/>
  <c r="H246" i="28"/>
  <c r="M246" i="28"/>
  <c r="U246" i="28"/>
  <c r="E246" i="28"/>
  <c r="U210" i="28"/>
  <c r="E210" i="28"/>
  <c r="C210" i="28"/>
  <c r="J210" i="28"/>
  <c r="S210" i="28"/>
  <c r="H210" i="28"/>
  <c r="M210" i="28"/>
  <c r="L210" i="28"/>
  <c r="K210" i="28"/>
  <c r="X210" i="28"/>
  <c r="B210" i="28"/>
  <c r="T210" i="28"/>
  <c r="P210" i="28"/>
  <c r="R210" i="28"/>
  <c r="D210" i="28"/>
  <c r="U185" i="28"/>
  <c r="E185" i="28"/>
  <c r="H185" i="28"/>
  <c r="B185" i="28"/>
  <c r="K185" i="28"/>
  <c r="S185" i="28"/>
  <c r="T185" i="28"/>
  <c r="P185" i="28"/>
  <c r="X185" i="28"/>
  <c r="D185" i="28"/>
  <c r="J185" i="28"/>
  <c r="M185" i="28"/>
  <c r="L185" i="28"/>
  <c r="C185" i="28"/>
  <c r="R185" i="28"/>
  <c r="S271" i="28"/>
  <c r="T271" i="28"/>
  <c r="R271" i="28"/>
  <c r="U271" i="28"/>
  <c r="L271" i="28"/>
  <c r="C271" i="28"/>
  <c r="D271" i="28"/>
  <c r="P271" i="28"/>
  <c r="X271" i="28"/>
  <c r="B271" i="28"/>
  <c r="K271" i="28"/>
  <c r="E271" i="28"/>
  <c r="H271" i="28"/>
  <c r="J271" i="28"/>
  <c r="M271" i="28"/>
  <c r="X215" i="28"/>
  <c r="C215" i="28"/>
  <c r="B215" i="28"/>
  <c r="E215" i="28"/>
  <c r="H215" i="28"/>
  <c r="K215" i="28"/>
  <c r="L215" i="28"/>
  <c r="P215" i="28"/>
  <c r="R215" i="28"/>
  <c r="M215" i="28"/>
  <c r="U215" i="28"/>
  <c r="J215" i="28"/>
  <c r="S215" i="28"/>
  <c r="T215" i="28"/>
  <c r="D215" i="28"/>
  <c r="U57" i="28"/>
  <c r="M57" i="28"/>
  <c r="L57" i="28"/>
  <c r="B57" i="28"/>
  <c r="P57" i="28"/>
  <c r="T57" i="28"/>
  <c r="E57" i="28"/>
  <c r="S57" i="28"/>
  <c r="D57" i="28"/>
  <c r="C57" i="28"/>
  <c r="R57" i="28"/>
  <c r="K57" i="28"/>
  <c r="H57" i="28"/>
  <c r="X57" i="28"/>
  <c r="J57" i="28"/>
  <c r="L209" i="28"/>
  <c r="X209" i="28"/>
  <c r="H209" i="28"/>
  <c r="J209" i="28"/>
  <c r="M209" i="28"/>
  <c r="U209" i="28"/>
  <c r="E209" i="28"/>
  <c r="P209" i="28"/>
  <c r="R209" i="28"/>
  <c r="T209" i="28"/>
  <c r="D209" i="28"/>
  <c r="S209" i="28"/>
  <c r="C209" i="28"/>
  <c r="B209" i="28"/>
  <c r="K209" i="28"/>
  <c r="L170" i="28"/>
  <c r="X170" i="28"/>
  <c r="P170" i="28"/>
  <c r="R170" i="28"/>
  <c r="E170" i="28"/>
  <c r="D170" i="28"/>
  <c r="J170" i="28"/>
  <c r="H170" i="28"/>
  <c r="K170" i="28"/>
  <c r="U170" i="28"/>
  <c r="B170" i="28"/>
  <c r="S170" i="28"/>
  <c r="C170" i="28"/>
  <c r="M170" i="28"/>
  <c r="T170" i="28"/>
  <c r="H138" i="28"/>
  <c r="S138" i="28"/>
  <c r="R138" i="28"/>
  <c r="T138" i="28"/>
  <c r="D138" i="28"/>
  <c r="M138" i="28"/>
  <c r="B138" i="28"/>
  <c r="E138" i="28"/>
  <c r="J138" i="28"/>
  <c r="C138" i="28"/>
  <c r="X138" i="28"/>
  <c r="L138" i="28"/>
  <c r="U138" i="28"/>
  <c r="K138" i="28"/>
  <c r="P138" i="28"/>
  <c r="X293" i="28"/>
  <c r="U293" i="28"/>
  <c r="D293" i="28"/>
  <c r="K293" i="28"/>
  <c r="J293" i="28"/>
  <c r="E293" i="28"/>
  <c r="T293" i="28"/>
  <c r="M293" i="28"/>
  <c r="L293" i="28"/>
  <c r="R293" i="28"/>
  <c r="C293" i="28"/>
  <c r="P293" i="28"/>
  <c r="S293" i="28"/>
  <c r="B293" i="28"/>
  <c r="H293" i="28"/>
  <c r="B118" i="28"/>
  <c r="M118" i="28"/>
  <c r="R118" i="28"/>
  <c r="X118" i="28"/>
  <c r="T118" i="28"/>
  <c r="C118" i="28"/>
  <c r="U118" i="28"/>
  <c r="D118" i="28"/>
  <c r="P118" i="28"/>
  <c r="J118" i="28"/>
  <c r="K118" i="28"/>
  <c r="H118" i="28"/>
  <c r="L118" i="28"/>
  <c r="S118" i="28"/>
  <c r="E118" i="28"/>
  <c r="J97" i="28"/>
  <c r="C97" i="28"/>
  <c r="M97" i="28"/>
  <c r="E97" i="28"/>
  <c r="U97" i="28"/>
  <c r="X97" i="28"/>
  <c r="L97" i="28"/>
  <c r="P97" i="28"/>
  <c r="T97" i="28"/>
  <c r="K97" i="28"/>
  <c r="H97" i="28"/>
  <c r="D97" i="28"/>
  <c r="R97" i="28"/>
  <c r="B97" i="28"/>
  <c r="S97" i="28"/>
  <c r="M283" i="28"/>
  <c r="X283" i="28"/>
  <c r="H283" i="28"/>
  <c r="K283" i="28"/>
  <c r="J283" i="28"/>
  <c r="R283" i="28"/>
  <c r="U283" i="28"/>
  <c r="E283" i="28"/>
  <c r="C283" i="28"/>
  <c r="T283" i="28"/>
  <c r="D283" i="28"/>
  <c r="S283" i="28"/>
  <c r="B283" i="28"/>
  <c r="P283" i="28"/>
  <c r="L283" i="28"/>
  <c r="R205" i="28"/>
  <c r="T205" i="28"/>
  <c r="D205" i="28"/>
  <c r="E205" i="28"/>
  <c r="S205" i="28"/>
  <c r="C205" i="28"/>
  <c r="B205" i="28"/>
  <c r="K205" i="28"/>
  <c r="L205" i="28"/>
  <c r="X205" i="28"/>
  <c r="H205" i="28"/>
  <c r="P205" i="28"/>
  <c r="M205" i="28"/>
  <c r="U205" i="28"/>
  <c r="J205" i="28"/>
  <c r="B58" i="28"/>
  <c r="C58" i="28"/>
  <c r="P58" i="28"/>
  <c r="R58" i="28"/>
  <c r="T58" i="28"/>
  <c r="L58" i="28"/>
  <c r="K58" i="28"/>
  <c r="J58" i="28"/>
  <c r="E58" i="28"/>
  <c r="D58" i="28"/>
  <c r="M58" i="28"/>
  <c r="S58" i="28"/>
  <c r="X58" i="28"/>
  <c r="H58" i="28"/>
  <c r="U58" i="28"/>
  <c r="D203" i="28"/>
  <c r="U203" i="28"/>
  <c r="E203" i="28"/>
  <c r="B203" i="28"/>
  <c r="P203" i="28"/>
  <c r="R203" i="28"/>
  <c r="T203" i="28"/>
  <c r="H203" i="28"/>
  <c r="K203" i="28"/>
  <c r="S203" i="28"/>
  <c r="C203" i="28"/>
  <c r="J203" i="28"/>
  <c r="M203" i="28"/>
  <c r="L203" i="28"/>
  <c r="X203" i="28"/>
  <c r="R260" i="28"/>
  <c r="D260" i="28"/>
  <c r="L260" i="28"/>
  <c r="H260" i="28"/>
  <c r="T260" i="28"/>
  <c r="X260" i="28"/>
  <c r="S260" i="28"/>
  <c r="J260" i="28"/>
  <c r="B260" i="28"/>
  <c r="C260" i="28"/>
  <c r="U260" i="28"/>
  <c r="P260" i="28"/>
  <c r="K260" i="28"/>
  <c r="M260" i="28"/>
  <c r="E260" i="28"/>
  <c r="R298" i="28"/>
  <c r="U298" i="28"/>
  <c r="T298" i="28"/>
  <c r="L298" i="28"/>
  <c r="P298" i="28"/>
  <c r="S298" i="28"/>
  <c r="X298" i="28"/>
  <c r="K298" i="28"/>
  <c r="J298" i="28"/>
  <c r="M298" i="28"/>
  <c r="H298" i="28"/>
  <c r="B298" i="28"/>
  <c r="E298" i="28"/>
  <c r="D298" i="28"/>
  <c r="C298" i="28"/>
  <c r="C228" i="28"/>
  <c r="J228" i="28"/>
  <c r="T228" i="28"/>
  <c r="D228" i="28"/>
  <c r="H228" i="28"/>
  <c r="K228" i="28"/>
  <c r="U228" i="28"/>
  <c r="E228" i="28"/>
  <c r="L228" i="28"/>
  <c r="M228" i="28"/>
  <c r="X228" i="28"/>
  <c r="S228" i="28"/>
  <c r="R228" i="28"/>
  <c r="P228" i="28"/>
  <c r="B228" i="28"/>
  <c r="K127" i="28"/>
  <c r="S127" i="28"/>
  <c r="B127" i="28"/>
  <c r="D127" i="28"/>
  <c r="T127" i="28"/>
  <c r="H127" i="28"/>
  <c r="L127" i="28"/>
  <c r="X127" i="28"/>
  <c r="M127" i="28"/>
  <c r="E127" i="28"/>
  <c r="P127" i="28"/>
  <c r="C127" i="28"/>
  <c r="R127" i="28"/>
  <c r="U127" i="28"/>
  <c r="J127" i="28"/>
  <c r="K135" i="28"/>
  <c r="P135" i="28"/>
  <c r="S135" i="28"/>
  <c r="H135" i="28"/>
  <c r="X135" i="28"/>
  <c r="J135" i="28"/>
  <c r="U135" i="28"/>
  <c r="M135" i="28"/>
  <c r="C135" i="28"/>
  <c r="D135" i="28"/>
  <c r="E135" i="28"/>
  <c r="T135" i="28"/>
  <c r="R135" i="28"/>
  <c r="B135" i="28"/>
  <c r="L135" i="28"/>
  <c r="X191" i="28"/>
  <c r="C191" i="28"/>
  <c r="B191" i="28"/>
  <c r="E191" i="28"/>
  <c r="H191" i="28"/>
  <c r="K191" i="28"/>
  <c r="L191" i="28"/>
  <c r="P191" i="28"/>
  <c r="R191" i="28"/>
  <c r="M191" i="28"/>
  <c r="U191" i="28"/>
  <c r="J191" i="28"/>
  <c r="S191" i="28"/>
  <c r="T191" i="28"/>
  <c r="D191" i="28"/>
  <c r="L192" i="28"/>
  <c r="T192" i="28"/>
  <c r="D192" i="28"/>
  <c r="R192" i="28"/>
  <c r="H192" i="28"/>
  <c r="J192" i="28"/>
  <c r="E192" i="28"/>
  <c r="C192" i="28"/>
  <c r="M192" i="28"/>
  <c r="K192" i="28"/>
  <c r="U192" i="28"/>
  <c r="S192" i="28"/>
  <c r="P192" i="28"/>
  <c r="X192" i="28"/>
  <c r="B192" i="28"/>
  <c r="P243" i="28"/>
  <c r="J243" i="28"/>
  <c r="U243" i="28"/>
  <c r="X243" i="28"/>
  <c r="K243" i="28"/>
  <c r="M243" i="28"/>
  <c r="T243" i="28"/>
  <c r="E243" i="28"/>
  <c r="B243" i="28"/>
  <c r="L243" i="28"/>
  <c r="S243" i="28"/>
  <c r="D243" i="28"/>
  <c r="H243" i="28"/>
  <c r="R243" i="28"/>
  <c r="C243" i="28"/>
  <c r="T119" i="28"/>
  <c r="C119" i="28"/>
  <c r="R119" i="28"/>
  <c r="B119" i="28"/>
  <c r="L119" i="28"/>
  <c r="K119" i="28"/>
  <c r="S119" i="28"/>
  <c r="E119" i="28"/>
  <c r="P119" i="28"/>
  <c r="M119" i="28"/>
  <c r="H119" i="28"/>
  <c r="J119" i="28"/>
  <c r="X119" i="28"/>
  <c r="U119" i="28"/>
  <c r="D119" i="28"/>
  <c r="R71" i="28"/>
  <c r="K71" i="28"/>
  <c r="S71" i="28"/>
  <c r="T71" i="28"/>
  <c r="H71" i="28"/>
  <c r="P71" i="28"/>
  <c r="B71" i="28"/>
  <c r="U71" i="28"/>
  <c r="E71" i="28"/>
  <c r="L71" i="28"/>
  <c r="J71" i="28"/>
  <c r="D71" i="28"/>
  <c r="X71" i="28"/>
  <c r="M71" i="28"/>
  <c r="C71" i="28"/>
  <c r="E296" i="28"/>
  <c r="R296" i="28"/>
  <c r="C296" i="28"/>
  <c r="K296" i="28"/>
  <c r="X296" i="28"/>
  <c r="D296" i="28"/>
  <c r="U296" i="28"/>
  <c r="B296" i="28"/>
  <c r="P296" i="28"/>
  <c r="S296" i="28"/>
  <c r="T296" i="28"/>
  <c r="J296" i="28"/>
  <c r="M296" i="28"/>
  <c r="H296" i="28"/>
  <c r="L296" i="28"/>
  <c r="S273" i="28"/>
  <c r="C273" i="28"/>
  <c r="B273" i="28"/>
  <c r="P273" i="28"/>
  <c r="K273" i="28"/>
  <c r="X273" i="28"/>
  <c r="H273" i="28"/>
  <c r="R273" i="28"/>
  <c r="U273" i="28"/>
  <c r="E273" i="28"/>
  <c r="J273" i="28"/>
  <c r="L273" i="28"/>
  <c r="T273" i="28"/>
  <c r="D273" i="28"/>
  <c r="M273" i="28"/>
  <c r="P242" i="28"/>
  <c r="T242" i="28"/>
  <c r="S242" i="28"/>
  <c r="K242" i="28"/>
  <c r="J242" i="28"/>
  <c r="X242" i="28"/>
  <c r="L242" i="28"/>
  <c r="E242" i="28"/>
  <c r="C242" i="28"/>
  <c r="R242" i="28"/>
  <c r="B242" i="28"/>
  <c r="H242" i="28"/>
  <c r="M242" i="28"/>
  <c r="U242" i="28"/>
  <c r="D242" i="28"/>
  <c r="E155" i="28"/>
  <c r="T155" i="28"/>
  <c r="B155" i="28"/>
  <c r="L155" i="28"/>
  <c r="H155" i="28"/>
  <c r="K155" i="28"/>
  <c r="C155" i="28"/>
  <c r="U155" i="28"/>
  <c r="D155" i="28"/>
  <c r="M155" i="28"/>
  <c r="P155" i="28"/>
  <c r="J155" i="28"/>
  <c r="R155" i="28"/>
  <c r="X155" i="28"/>
  <c r="S155" i="28"/>
  <c r="C43" i="28"/>
  <c r="U43" i="28"/>
  <c r="D43" i="28"/>
  <c r="T43" i="28"/>
  <c r="P43" i="28"/>
  <c r="K43" i="28"/>
  <c r="L43" i="28"/>
  <c r="B43" i="28"/>
  <c r="H43" i="28"/>
  <c r="M43" i="28"/>
  <c r="R43" i="28"/>
  <c r="E43" i="28"/>
  <c r="X43" i="28"/>
  <c r="S43" i="28"/>
  <c r="J43" i="28"/>
  <c r="S37" i="28"/>
  <c r="H37" i="28"/>
  <c r="M37" i="28"/>
  <c r="J37" i="28"/>
  <c r="T37" i="28"/>
  <c r="R37" i="28"/>
  <c r="X37" i="28"/>
  <c r="L37" i="28"/>
  <c r="C37" i="28"/>
  <c r="P37" i="28"/>
  <c r="B37" i="28"/>
  <c r="K37" i="28"/>
  <c r="E37" i="28"/>
  <c r="U37" i="28"/>
  <c r="D37" i="28"/>
  <c r="C50" i="28"/>
  <c r="D50" i="28"/>
  <c r="J50" i="28"/>
  <c r="S50" i="28"/>
  <c r="B50" i="28"/>
  <c r="L50" i="28"/>
  <c r="U50" i="28"/>
  <c r="R50" i="28"/>
  <c r="P50" i="28"/>
  <c r="T50" i="28"/>
  <c r="M50" i="28"/>
  <c r="E50" i="28"/>
  <c r="H50" i="28"/>
  <c r="X50" i="28"/>
  <c r="K50" i="28"/>
  <c r="H287" i="28"/>
  <c r="J287" i="28"/>
  <c r="M287" i="28"/>
  <c r="X287" i="28"/>
  <c r="T287" i="28"/>
  <c r="R287" i="28"/>
  <c r="U287" i="28"/>
  <c r="E287" i="28"/>
  <c r="C287" i="28"/>
  <c r="D287" i="28"/>
  <c r="P287" i="28"/>
  <c r="S287" i="28"/>
  <c r="B287" i="28"/>
  <c r="K287" i="28"/>
  <c r="L287" i="28"/>
  <c r="S274" i="28"/>
  <c r="H274" i="28"/>
  <c r="M274" i="28"/>
  <c r="X274" i="28"/>
  <c r="L274" i="28"/>
  <c r="P274" i="28"/>
  <c r="T274" i="28"/>
  <c r="R274" i="28"/>
  <c r="B274" i="28"/>
  <c r="K274" i="28"/>
  <c r="J274" i="28"/>
  <c r="U274" i="28"/>
  <c r="D274" i="28"/>
  <c r="E274" i="28"/>
  <c r="C274" i="28"/>
  <c r="D195" i="28"/>
  <c r="U195" i="28"/>
  <c r="E195" i="28"/>
  <c r="B195" i="28"/>
  <c r="P195" i="28"/>
  <c r="R195" i="28"/>
  <c r="T195" i="28"/>
  <c r="H195" i="28"/>
  <c r="K195" i="28"/>
  <c r="S195" i="28"/>
  <c r="C195" i="28"/>
  <c r="J195" i="28"/>
  <c r="M195" i="28"/>
  <c r="L195" i="28"/>
  <c r="X195" i="28"/>
  <c r="K174" i="28"/>
  <c r="X174" i="28"/>
  <c r="S174" i="28"/>
  <c r="C174" i="28"/>
  <c r="J174" i="28"/>
  <c r="T174" i="28"/>
  <c r="P174" i="28"/>
  <c r="H174" i="28"/>
  <c r="U174" i="28"/>
  <c r="D174" i="28"/>
  <c r="L174" i="28"/>
  <c r="M174" i="28"/>
  <c r="E174" i="28"/>
  <c r="R174" i="28"/>
  <c r="B174" i="28"/>
  <c r="U128" i="28"/>
  <c r="T128" i="28"/>
  <c r="E128" i="28"/>
  <c r="S128" i="28"/>
  <c r="B128" i="28"/>
  <c r="H128" i="28"/>
  <c r="P128" i="28"/>
  <c r="D128" i="28"/>
  <c r="J128" i="28"/>
  <c r="M128" i="28"/>
  <c r="L128" i="28"/>
  <c r="C128" i="28"/>
  <c r="K128" i="28"/>
  <c r="R128" i="28"/>
  <c r="X128" i="28"/>
  <c r="C113" i="28"/>
  <c r="T113" i="28"/>
  <c r="L113" i="28"/>
  <c r="R113" i="28"/>
  <c r="U113" i="28"/>
  <c r="B113" i="28"/>
  <c r="J113" i="28"/>
  <c r="X113" i="28"/>
  <c r="D113" i="28"/>
  <c r="E113" i="28"/>
  <c r="S113" i="28"/>
  <c r="P113" i="28"/>
  <c r="M113" i="28"/>
  <c r="K113" i="28"/>
  <c r="H113" i="28"/>
  <c r="E130" i="28"/>
  <c r="P130" i="28"/>
  <c r="U130" i="28"/>
  <c r="D130" i="28"/>
  <c r="M130" i="28"/>
  <c r="H130" i="28"/>
  <c r="T130" i="28"/>
  <c r="C130" i="28"/>
  <c r="J130" i="28"/>
  <c r="S130" i="28"/>
  <c r="B130" i="28"/>
  <c r="L130" i="28"/>
  <c r="R130" i="28"/>
  <c r="X130" i="28"/>
  <c r="K130" i="28"/>
  <c r="M165" i="28"/>
  <c r="J165" i="28"/>
  <c r="U165" i="28"/>
  <c r="H165" i="28"/>
  <c r="R165" i="28"/>
  <c r="K165" i="28"/>
  <c r="D165" i="28"/>
  <c r="E165" i="28"/>
  <c r="P165" i="28"/>
  <c r="C165" i="28"/>
  <c r="B165" i="28"/>
  <c r="S165" i="28"/>
  <c r="L165" i="28"/>
  <c r="X165" i="28"/>
  <c r="T165" i="28"/>
  <c r="K156" i="28"/>
  <c r="H156" i="28"/>
  <c r="R156" i="28"/>
  <c r="U156" i="28"/>
  <c r="S156" i="28"/>
  <c r="E156" i="28"/>
  <c r="M156" i="28"/>
  <c r="L156" i="28"/>
  <c r="X156" i="28"/>
  <c r="B156" i="28"/>
  <c r="P156" i="28"/>
  <c r="T156" i="28"/>
  <c r="C156" i="28"/>
  <c r="D156" i="28"/>
  <c r="J156" i="28"/>
  <c r="L166" i="28"/>
  <c r="X166" i="28"/>
  <c r="B166" i="28"/>
  <c r="T166" i="28"/>
  <c r="U166" i="28"/>
  <c r="M166" i="28"/>
  <c r="D166" i="28"/>
  <c r="J166" i="28"/>
  <c r="K166" i="28"/>
  <c r="R166" i="28"/>
  <c r="E166" i="28"/>
  <c r="P166" i="28"/>
  <c r="S166" i="28"/>
  <c r="H166" i="28"/>
  <c r="C166" i="28"/>
  <c r="D229" i="28"/>
  <c r="E229" i="28"/>
  <c r="P229" i="28"/>
  <c r="M229" i="28"/>
  <c r="B229" i="28"/>
  <c r="K229" i="28"/>
  <c r="R229" i="28"/>
  <c r="T229" i="28"/>
  <c r="X229" i="28"/>
  <c r="S229" i="28"/>
  <c r="C229" i="28"/>
  <c r="U229" i="28"/>
  <c r="H229" i="28"/>
  <c r="J229" i="28"/>
  <c r="L229" i="28"/>
  <c r="H90" i="28"/>
  <c r="L90" i="28"/>
  <c r="T90" i="28"/>
  <c r="K90" i="28"/>
  <c r="M90" i="28"/>
  <c r="B90" i="28"/>
  <c r="R90" i="28"/>
  <c r="E90" i="28"/>
  <c r="C90" i="28"/>
  <c r="X90" i="28"/>
  <c r="D90" i="28"/>
  <c r="S90" i="28"/>
  <c r="J90" i="28"/>
  <c r="P90" i="28"/>
  <c r="U90" i="28"/>
  <c r="E111" i="28"/>
  <c r="T111" i="28"/>
  <c r="L111" i="28"/>
  <c r="H111" i="28"/>
  <c r="P111" i="28"/>
  <c r="K111" i="28"/>
  <c r="S111" i="28"/>
  <c r="J111" i="28"/>
  <c r="X111" i="28"/>
  <c r="U111" i="28"/>
  <c r="D111" i="28"/>
  <c r="M111" i="28"/>
  <c r="C111" i="28"/>
  <c r="R111" i="28"/>
  <c r="B111" i="28"/>
  <c r="D120" i="28"/>
  <c r="B120" i="28"/>
  <c r="M120" i="28"/>
  <c r="C120" i="28"/>
  <c r="L120" i="28"/>
  <c r="P120" i="28"/>
  <c r="X120" i="28"/>
  <c r="U120" i="28"/>
  <c r="T120" i="28"/>
  <c r="R120" i="28"/>
  <c r="E120" i="28"/>
  <c r="K120" i="28"/>
  <c r="S120" i="28"/>
  <c r="H120" i="28"/>
  <c r="J120" i="28"/>
  <c r="K231" i="28"/>
  <c r="L231" i="28"/>
  <c r="X231" i="28"/>
  <c r="M231" i="28"/>
  <c r="U231" i="28"/>
  <c r="E231" i="28"/>
  <c r="H231" i="28"/>
  <c r="T231" i="28"/>
  <c r="D231" i="28"/>
  <c r="P231" i="28"/>
  <c r="R231" i="28"/>
  <c r="C231" i="28"/>
  <c r="B231" i="28"/>
  <c r="J231" i="28"/>
  <c r="S231" i="28"/>
  <c r="U103" i="28"/>
  <c r="H103" i="28"/>
  <c r="E103" i="28"/>
  <c r="X103" i="28"/>
  <c r="D103" i="28"/>
  <c r="K103" i="28"/>
  <c r="S103" i="28"/>
  <c r="B103" i="28"/>
  <c r="M103" i="28"/>
  <c r="C103" i="28"/>
  <c r="R103" i="28"/>
  <c r="L103" i="28"/>
  <c r="P103" i="28"/>
  <c r="J103" i="28"/>
  <c r="T103" i="28"/>
  <c r="D104" i="28"/>
  <c r="B104" i="28"/>
  <c r="M104" i="28"/>
  <c r="E104" i="28"/>
  <c r="J104" i="28"/>
  <c r="P104" i="28"/>
  <c r="X104" i="28"/>
  <c r="L104" i="28"/>
  <c r="C104" i="28"/>
  <c r="U104" i="28"/>
  <c r="R104" i="28"/>
  <c r="K104" i="28"/>
  <c r="S104" i="28"/>
  <c r="T104" i="28"/>
  <c r="H104" i="28"/>
  <c r="C181" i="28"/>
  <c r="B181" i="28"/>
  <c r="K181" i="28"/>
  <c r="R181" i="28"/>
  <c r="M181" i="28"/>
  <c r="U181" i="28"/>
  <c r="H181" i="28"/>
  <c r="J181" i="28"/>
  <c r="T181" i="28"/>
  <c r="E181" i="28"/>
  <c r="X181" i="28"/>
  <c r="D181" i="28"/>
  <c r="P181" i="28"/>
  <c r="L181" i="28"/>
  <c r="S181" i="28"/>
  <c r="T276" i="28"/>
  <c r="X276" i="28"/>
  <c r="S276" i="28"/>
  <c r="C276" i="28"/>
  <c r="J276" i="28"/>
  <c r="K276" i="28"/>
  <c r="B276" i="28"/>
  <c r="H276" i="28"/>
  <c r="D276" i="28"/>
  <c r="L276" i="28"/>
  <c r="P276" i="28"/>
  <c r="M276" i="28"/>
  <c r="U276" i="28"/>
  <c r="E276" i="28"/>
  <c r="R276" i="28"/>
  <c r="L225" i="28"/>
  <c r="X225" i="28"/>
  <c r="H225" i="28"/>
  <c r="J225" i="28"/>
  <c r="M225" i="28"/>
  <c r="U225" i="28"/>
  <c r="E225" i="28"/>
  <c r="P225" i="28"/>
  <c r="R225" i="28"/>
  <c r="T225" i="28"/>
  <c r="D225" i="28"/>
  <c r="S225" i="28"/>
  <c r="C225" i="28"/>
  <c r="B225" i="28"/>
  <c r="K225" i="28"/>
  <c r="H176" i="28"/>
  <c r="J176" i="28"/>
  <c r="E176" i="28"/>
  <c r="C176" i="28"/>
  <c r="P176" i="28"/>
  <c r="X176" i="28"/>
  <c r="B176" i="28"/>
  <c r="T176" i="28"/>
  <c r="R176" i="28"/>
  <c r="K176" i="28"/>
  <c r="S176" i="28"/>
  <c r="L176" i="28"/>
  <c r="D176" i="28"/>
  <c r="M176" i="28"/>
  <c r="U176" i="28"/>
  <c r="T94" i="28"/>
  <c r="R94" i="28"/>
  <c r="B94" i="28"/>
  <c r="K94" i="28"/>
  <c r="U94" i="28"/>
  <c r="C94" i="28"/>
  <c r="D94" i="28"/>
  <c r="M94" i="28"/>
  <c r="J94" i="28"/>
  <c r="S94" i="28"/>
  <c r="H94" i="28"/>
  <c r="X94" i="28"/>
  <c r="L94" i="28"/>
  <c r="P94" i="28"/>
  <c r="E94" i="28"/>
  <c r="R257" i="28"/>
  <c r="U257" i="28"/>
  <c r="E257" i="28"/>
  <c r="J257" i="28"/>
  <c r="S257" i="28"/>
  <c r="C257" i="28"/>
  <c r="B257" i="28"/>
  <c r="P257" i="28"/>
  <c r="X257" i="28"/>
  <c r="T257" i="28"/>
  <c r="M257" i="28"/>
  <c r="K257" i="28"/>
  <c r="H257" i="28"/>
  <c r="L257" i="28"/>
  <c r="D257" i="28"/>
  <c r="X199" i="28"/>
  <c r="C199" i="28"/>
  <c r="B199" i="28"/>
  <c r="E199" i="28"/>
  <c r="H199" i="28"/>
  <c r="K199" i="28"/>
  <c r="L199" i="28"/>
  <c r="P199" i="28"/>
  <c r="R199" i="28"/>
  <c r="M199" i="28"/>
  <c r="U199" i="28"/>
  <c r="J199" i="28"/>
  <c r="S199" i="28"/>
  <c r="T199" i="28"/>
  <c r="D199" i="28"/>
  <c r="L89" i="28"/>
  <c r="P89" i="28"/>
  <c r="J89" i="28"/>
  <c r="X89" i="28"/>
  <c r="S89" i="28"/>
  <c r="D89" i="28"/>
  <c r="M89" i="28"/>
  <c r="H89" i="28"/>
  <c r="C89" i="28"/>
  <c r="T89" i="28"/>
  <c r="R89" i="28"/>
  <c r="B89" i="28"/>
  <c r="K89" i="28"/>
  <c r="U89" i="28"/>
  <c r="E89" i="28"/>
  <c r="W292" i="28"/>
  <c r="W197" i="28"/>
  <c r="W73" i="28"/>
  <c r="W44" i="28"/>
  <c r="W158" i="28"/>
  <c r="O256" i="28"/>
  <c r="O44" i="28"/>
  <c r="O299" i="28"/>
  <c r="O198" i="28"/>
  <c r="O292" i="28"/>
  <c r="O235" i="28"/>
  <c r="O68" i="28"/>
  <c r="O241" i="28"/>
  <c r="W260" i="28"/>
  <c r="W143" i="28"/>
  <c r="W264" i="28"/>
  <c r="O224" i="28"/>
  <c r="O37" i="28"/>
  <c r="O260" i="28"/>
  <c r="O203" i="28"/>
  <c r="O296" i="28"/>
  <c r="O209" i="28"/>
  <c r="O52" i="28"/>
  <c r="W179" i="28"/>
  <c r="W55" i="28"/>
  <c r="W250" i="28"/>
  <c r="W277" i="28"/>
  <c r="W118" i="28"/>
  <c r="W182" i="28"/>
  <c r="O134" i="28"/>
  <c r="O56" i="28"/>
  <c r="O191" i="28"/>
  <c r="O121" i="28"/>
  <c r="O58" i="28"/>
  <c r="O177" i="28"/>
  <c r="O119" i="28"/>
  <c r="O194" i="28"/>
  <c r="W267" i="28"/>
  <c r="O132" i="28"/>
  <c r="O154" i="28"/>
  <c r="O84" i="28"/>
  <c r="O273" i="28"/>
  <c r="O274" i="28"/>
  <c r="G128" i="28"/>
  <c r="G301" i="28"/>
  <c r="G214" i="28"/>
  <c r="G192" i="28"/>
  <c r="G274" i="28"/>
  <c r="G194" i="28"/>
  <c r="G174" i="28"/>
  <c r="G111" i="28"/>
  <c r="G120" i="28"/>
  <c r="G285" i="28"/>
  <c r="G231" i="28"/>
  <c r="G103" i="28"/>
  <c r="G159" i="28"/>
  <c r="W50" i="28"/>
  <c r="W62" i="28"/>
  <c r="O265" i="28"/>
  <c r="O170" i="28"/>
  <c r="O225" i="28"/>
  <c r="O167" i="28"/>
  <c r="O70" i="28"/>
  <c r="O240" i="28"/>
  <c r="O127" i="28"/>
  <c r="O57" i="28"/>
  <c r="O200" i="28"/>
  <c r="O113" i="28"/>
  <c r="O55" i="28"/>
  <c r="G256" i="28"/>
  <c r="G90" i="28"/>
  <c r="G296" i="28"/>
  <c r="G230" i="28"/>
  <c r="G218" i="28"/>
  <c r="G202" i="28"/>
  <c r="G156" i="28"/>
  <c r="G242" i="28"/>
  <c r="G130" i="28"/>
  <c r="G89" i="28"/>
  <c r="G104" i="28"/>
  <c r="G253" i="28"/>
  <c r="G166" i="28"/>
  <c r="G56" i="28"/>
  <c r="G134" i="28"/>
  <c r="G114" i="28"/>
  <c r="G113" i="28"/>
  <c r="W112" i="28"/>
  <c r="W293" i="28"/>
  <c r="W219" i="28"/>
  <c r="W92" i="28"/>
  <c r="W259" i="28"/>
  <c r="W173" i="28"/>
  <c r="W181" i="28"/>
  <c r="W75" i="28"/>
  <c r="O276" i="28"/>
  <c r="O179" i="28"/>
  <c r="O101" i="28"/>
  <c r="O298" i="28"/>
  <c r="O281" i="28"/>
  <c r="O61" i="28"/>
  <c r="O214" i="28"/>
  <c r="W132" i="28"/>
  <c r="W141" i="28"/>
  <c r="W102" i="28"/>
  <c r="W43" i="28"/>
  <c r="W210" i="28"/>
  <c r="W246" i="28"/>
  <c r="O120" i="28"/>
  <c r="O186" i="28"/>
  <c r="O182" i="28"/>
  <c r="O94" i="28"/>
  <c r="O130" i="28"/>
  <c r="W287" i="28"/>
  <c r="W231" i="28"/>
  <c r="W300" i="28"/>
  <c r="O257" i="28"/>
  <c r="O199" i="28"/>
  <c r="O89" i="28"/>
  <c r="O145" i="28"/>
  <c r="O174" i="28"/>
  <c r="O210" i="28"/>
  <c r="R62" i="28"/>
  <c r="D62" i="28"/>
  <c r="X62" i="28"/>
  <c r="B63" i="28"/>
  <c r="H63" i="28"/>
  <c r="P63" i="28"/>
  <c r="L63" i="28"/>
  <c r="M64" i="28"/>
  <c r="T64" i="28"/>
  <c r="C64" i="28"/>
  <c r="R64" i="28"/>
  <c r="U65" i="28"/>
  <c r="S65" i="28"/>
  <c r="K65" i="28"/>
  <c r="R65" i="28"/>
  <c r="J254" i="28"/>
  <c r="E254" i="28"/>
  <c r="C254" i="28"/>
  <c r="K254" i="28"/>
  <c r="T254" i="28"/>
  <c r="X254" i="28"/>
  <c r="B254" i="28"/>
  <c r="P254" i="28"/>
  <c r="D254" i="28"/>
  <c r="S254" i="28"/>
  <c r="M254" i="28"/>
  <c r="R254" i="28"/>
  <c r="L254" i="28"/>
  <c r="H254" i="28"/>
  <c r="U254" i="28"/>
  <c r="B234" i="28"/>
  <c r="U234" i="28"/>
  <c r="E234" i="28"/>
  <c r="S234" i="28"/>
  <c r="C234" i="28"/>
  <c r="J234" i="28"/>
  <c r="T234" i="28"/>
  <c r="H234" i="28"/>
  <c r="M234" i="28"/>
  <c r="L234" i="28"/>
  <c r="K234" i="28"/>
  <c r="X234" i="28"/>
  <c r="P234" i="28"/>
  <c r="R234" i="28"/>
  <c r="D234" i="28"/>
  <c r="B46" i="28"/>
  <c r="R46" i="28"/>
  <c r="C46" i="28"/>
  <c r="K46" i="28"/>
  <c r="D46" i="28"/>
  <c r="T46" i="28"/>
  <c r="J46" i="28"/>
  <c r="S46" i="28"/>
  <c r="M46" i="28"/>
  <c r="U46" i="28"/>
  <c r="E46" i="28"/>
  <c r="P46" i="28"/>
  <c r="X46" i="28"/>
  <c r="H46" i="28"/>
  <c r="L46" i="28"/>
  <c r="J193" i="28"/>
  <c r="L193" i="28"/>
  <c r="X193" i="28"/>
  <c r="B193" i="28"/>
  <c r="M193" i="28"/>
  <c r="U193" i="28"/>
  <c r="E193" i="28"/>
  <c r="H193" i="28"/>
  <c r="P193" i="28"/>
  <c r="R193" i="28"/>
  <c r="T193" i="28"/>
  <c r="K193" i="28"/>
  <c r="S193" i="28"/>
  <c r="C193" i="28"/>
  <c r="D193" i="28"/>
  <c r="T154" i="28"/>
  <c r="C154" i="28"/>
  <c r="K154" i="28"/>
  <c r="J154" i="28"/>
  <c r="E154" i="28"/>
  <c r="H154" i="28"/>
  <c r="P154" i="28"/>
  <c r="R154" i="28"/>
  <c r="L154" i="28"/>
  <c r="S154" i="28"/>
  <c r="M154" i="28"/>
  <c r="X154" i="28"/>
  <c r="D154" i="28"/>
  <c r="B154" i="28"/>
  <c r="U154" i="28"/>
  <c r="C157" i="28"/>
  <c r="E157" i="28"/>
  <c r="M157" i="28"/>
  <c r="P157" i="28"/>
  <c r="H157" i="28"/>
  <c r="D157" i="28"/>
  <c r="S157" i="28"/>
  <c r="X157" i="28"/>
  <c r="U157" i="28"/>
  <c r="R157" i="28"/>
  <c r="B157" i="28"/>
  <c r="J157" i="28"/>
  <c r="L157" i="28"/>
  <c r="K157" i="28"/>
  <c r="T157" i="28"/>
  <c r="S277" i="28"/>
  <c r="C277" i="28"/>
  <c r="B277" i="28"/>
  <c r="K277" i="28"/>
  <c r="J277" i="28"/>
  <c r="X277" i="28"/>
  <c r="H277" i="28"/>
  <c r="L277" i="28"/>
  <c r="R277" i="28"/>
  <c r="U277" i="28"/>
  <c r="M277" i="28"/>
  <c r="P277" i="28"/>
  <c r="T277" i="28"/>
  <c r="D277" i="28"/>
  <c r="E277" i="28"/>
  <c r="C102" i="28"/>
  <c r="S102" i="28"/>
  <c r="H102" i="28"/>
  <c r="T102" i="28"/>
  <c r="X102" i="28"/>
  <c r="B102" i="28"/>
  <c r="U102" i="28"/>
  <c r="M102" i="28"/>
  <c r="P102" i="28"/>
  <c r="E102" i="28"/>
  <c r="D102" i="28"/>
  <c r="L102" i="28"/>
  <c r="J102" i="28"/>
  <c r="R102" i="28"/>
  <c r="K102" i="28"/>
  <c r="P68" i="28"/>
  <c r="L68" i="28"/>
  <c r="S68" i="28"/>
  <c r="J68" i="28"/>
  <c r="E68" i="28"/>
  <c r="X68" i="28"/>
  <c r="H68" i="28"/>
  <c r="R68" i="28"/>
  <c r="T68" i="28"/>
  <c r="B68" i="28"/>
  <c r="C68" i="28"/>
  <c r="D68" i="28"/>
  <c r="K68" i="28"/>
  <c r="M68" i="28"/>
  <c r="U68" i="28"/>
  <c r="U251" i="28"/>
  <c r="E251" i="28"/>
  <c r="M251" i="28"/>
  <c r="X251" i="28"/>
  <c r="D251" i="28"/>
  <c r="S251" i="28"/>
  <c r="J251" i="28"/>
  <c r="R251" i="28"/>
  <c r="P251" i="28"/>
  <c r="L251" i="28"/>
  <c r="C251" i="28"/>
  <c r="T251" i="28"/>
  <c r="H251" i="28"/>
  <c r="K251" i="28"/>
  <c r="B251" i="28"/>
  <c r="P77" i="28"/>
  <c r="H77" i="28"/>
  <c r="L77" i="28"/>
  <c r="R77" i="28"/>
  <c r="S77" i="28"/>
  <c r="T77" i="28"/>
  <c r="K77" i="28"/>
  <c r="J77" i="28"/>
  <c r="M77" i="28"/>
  <c r="B77" i="28"/>
  <c r="X77" i="28"/>
  <c r="E77" i="28"/>
  <c r="U77" i="28"/>
  <c r="D77" i="28"/>
  <c r="C77" i="28"/>
  <c r="K99" i="28"/>
  <c r="L99" i="28"/>
  <c r="X99" i="28"/>
  <c r="M99" i="28"/>
  <c r="U99" i="28"/>
  <c r="D99" i="28"/>
  <c r="P99" i="28"/>
  <c r="B99" i="28"/>
  <c r="S99" i="28"/>
  <c r="T99" i="28"/>
  <c r="E99" i="28"/>
  <c r="R99" i="28"/>
  <c r="H99" i="28"/>
  <c r="J99" i="28"/>
  <c r="C99" i="28"/>
  <c r="E175" i="28"/>
  <c r="H175" i="28"/>
  <c r="K175" i="28"/>
  <c r="L175" i="28"/>
  <c r="J175" i="28"/>
  <c r="S175" i="28"/>
  <c r="T175" i="28"/>
  <c r="D175" i="28"/>
  <c r="C175" i="28"/>
  <c r="R175" i="28"/>
  <c r="U175" i="28"/>
  <c r="X175" i="28"/>
  <c r="B175" i="28"/>
  <c r="P175" i="28"/>
  <c r="M175" i="28"/>
  <c r="J38" i="28"/>
  <c r="B38" i="28"/>
  <c r="T38" i="28"/>
  <c r="P38" i="28"/>
  <c r="X38" i="28"/>
  <c r="S38" i="28"/>
  <c r="D38" i="28"/>
  <c r="K38" i="28"/>
  <c r="C38" i="28"/>
  <c r="M38" i="28"/>
  <c r="U38" i="28"/>
  <c r="R38" i="28"/>
  <c r="H38" i="28"/>
  <c r="L38" i="28"/>
  <c r="E38" i="28"/>
  <c r="J152" i="28"/>
  <c r="U152" i="28"/>
  <c r="S152" i="28"/>
  <c r="C152" i="28"/>
  <c r="D152" i="28"/>
  <c r="X152" i="28"/>
  <c r="L152" i="28"/>
  <c r="H152" i="28"/>
  <c r="K152" i="28"/>
  <c r="R152" i="28"/>
  <c r="T152" i="28"/>
  <c r="B152" i="28"/>
  <c r="P152" i="28"/>
  <c r="M152" i="28"/>
  <c r="E152" i="28"/>
  <c r="L235" i="28"/>
  <c r="X235" i="28"/>
  <c r="H235" i="28"/>
  <c r="K235" i="28"/>
  <c r="R235" i="28"/>
  <c r="T235" i="28"/>
  <c r="D235" i="28"/>
  <c r="S235" i="28"/>
  <c r="B235" i="28"/>
  <c r="U235" i="28"/>
  <c r="J235" i="28"/>
  <c r="C235" i="28"/>
  <c r="P235" i="28"/>
  <c r="E235" i="28"/>
  <c r="M235" i="28"/>
  <c r="T114" i="28"/>
  <c r="C114" i="28"/>
  <c r="E114" i="28"/>
  <c r="R114" i="28"/>
  <c r="S114" i="28"/>
  <c r="B114" i="28"/>
  <c r="M114" i="28"/>
  <c r="H114" i="28"/>
  <c r="P114" i="28"/>
  <c r="L114" i="28"/>
  <c r="K114" i="28"/>
  <c r="X114" i="28"/>
  <c r="U114" i="28"/>
  <c r="J114" i="28"/>
  <c r="D114" i="28"/>
  <c r="P137" i="28"/>
  <c r="R137" i="28"/>
  <c r="B137" i="28"/>
  <c r="X137" i="28"/>
  <c r="S137" i="28"/>
  <c r="K137" i="28"/>
  <c r="M137" i="28"/>
  <c r="L137" i="28"/>
  <c r="H137" i="28"/>
  <c r="D137" i="28"/>
  <c r="U137" i="28"/>
  <c r="T137" i="28"/>
  <c r="J137" i="28"/>
  <c r="C137" i="28"/>
  <c r="E137" i="28"/>
  <c r="J144" i="28"/>
  <c r="U144" i="28"/>
  <c r="S144" i="28"/>
  <c r="C144" i="28"/>
  <c r="D144" i="28"/>
  <c r="X144" i="28"/>
  <c r="L144" i="28"/>
  <c r="H144" i="28"/>
  <c r="K144" i="28"/>
  <c r="R144" i="28"/>
  <c r="T144" i="28"/>
  <c r="B144" i="28"/>
  <c r="P144" i="28"/>
  <c r="M144" i="28"/>
  <c r="E144" i="28"/>
  <c r="E122" i="28"/>
  <c r="H122" i="28"/>
  <c r="S122" i="28"/>
  <c r="C122" i="28"/>
  <c r="X122" i="28"/>
  <c r="D122" i="28"/>
  <c r="M122" i="28"/>
  <c r="B122" i="28"/>
  <c r="P122" i="28"/>
  <c r="U122" i="28"/>
  <c r="J122" i="28"/>
  <c r="R122" i="28"/>
  <c r="K122" i="28"/>
  <c r="L122" i="28"/>
  <c r="T122" i="28"/>
  <c r="H81" i="28"/>
  <c r="C81" i="28"/>
  <c r="X81" i="28"/>
  <c r="J81" i="28"/>
  <c r="M81" i="28"/>
  <c r="L81" i="28"/>
  <c r="D81" i="28"/>
  <c r="T81" i="28"/>
  <c r="R81" i="28"/>
  <c r="B81" i="28"/>
  <c r="K81" i="28"/>
  <c r="P81" i="28"/>
  <c r="U81" i="28"/>
  <c r="E81" i="28"/>
  <c r="S81" i="28"/>
  <c r="S75" i="28"/>
  <c r="X75" i="28"/>
  <c r="K75" i="28"/>
  <c r="J75" i="28"/>
  <c r="M75" i="28"/>
  <c r="H75" i="28"/>
  <c r="P75" i="28"/>
  <c r="T75" i="28"/>
  <c r="E75" i="28"/>
  <c r="R75" i="28"/>
  <c r="B75" i="28"/>
  <c r="L75" i="28"/>
  <c r="C75" i="28"/>
  <c r="U75" i="28"/>
  <c r="D75" i="28"/>
  <c r="X69" i="28"/>
  <c r="J69" i="28"/>
  <c r="L69" i="28"/>
  <c r="M69" i="28"/>
  <c r="C69" i="28"/>
  <c r="E69" i="28"/>
  <c r="U69" i="28"/>
  <c r="B69" i="28"/>
  <c r="K69" i="28"/>
  <c r="T69" i="28"/>
  <c r="R69" i="28"/>
  <c r="D69" i="28"/>
  <c r="H69" i="28"/>
  <c r="P69" i="28"/>
  <c r="S69" i="28"/>
  <c r="K80" i="28"/>
  <c r="R80" i="28"/>
  <c r="U80" i="28"/>
  <c r="X80" i="28"/>
  <c r="T80" i="28"/>
  <c r="E80" i="28"/>
  <c r="M80" i="28"/>
  <c r="C80" i="28"/>
  <c r="D80" i="28"/>
  <c r="H80" i="28"/>
  <c r="L80" i="28"/>
  <c r="B80" i="28"/>
  <c r="J80" i="28"/>
  <c r="P80" i="28"/>
  <c r="S80" i="28"/>
  <c r="U55" i="28"/>
  <c r="R55" i="28"/>
  <c r="L55" i="28"/>
  <c r="J55" i="28"/>
  <c r="B55" i="28"/>
  <c r="K55" i="28"/>
  <c r="S55" i="28"/>
  <c r="E55" i="28"/>
  <c r="X55" i="28"/>
  <c r="H55" i="28"/>
  <c r="C55" i="28"/>
  <c r="P55" i="28"/>
  <c r="M55" i="28"/>
  <c r="T55" i="28"/>
  <c r="D55" i="28"/>
  <c r="S78" i="28"/>
  <c r="P78" i="28"/>
  <c r="H78" i="28"/>
  <c r="T78" i="28"/>
  <c r="X78" i="28"/>
  <c r="D78" i="28"/>
  <c r="L78" i="28"/>
  <c r="K78" i="28"/>
  <c r="R78" i="28"/>
  <c r="C78" i="28"/>
  <c r="U78" i="28"/>
  <c r="J78" i="28"/>
  <c r="B78" i="28"/>
  <c r="M78" i="28"/>
  <c r="E78" i="28"/>
  <c r="U48" i="28"/>
  <c r="E48" i="28"/>
  <c r="M48" i="28"/>
  <c r="L48" i="28"/>
  <c r="T48" i="28"/>
  <c r="X48" i="28"/>
  <c r="H48" i="28"/>
  <c r="B48" i="28"/>
  <c r="S48" i="28"/>
  <c r="D48" i="28"/>
  <c r="J48" i="28"/>
  <c r="K48" i="28"/>
  <c r="P48" i="28"/>
  <c r="C48" i="28"/>
  <c r="R48" i="28"/>
  <c r="T280" i="28"/>
  <c r="X280" i="28"/>
  <c r="P280" i="28"/>
  <c r="U280" i="28"/>
  <c r="M280" i="28"/>
  <c r="K280" i="28"/>
  <c r="B280" i="28"/>
  <c r="L280" i="28"/>
  <c r="D280" i="28"/>
  <c r="E280" i="28"/>
  <c r="J280" i="28"/>
  <c r="S280" i="28"/>
  <c r="H280" i="28"/>
  <c r="C280" i="28"/>
  <c r="R280" i="28"/>
  <c r="U247" i="28"/>
  <c r="E247" i="28"/>
  <c r="P247" i="28"/>
  <c r="J247" i="28"/>
  <c r="T247" i="28"/>
  <c r="D247" i="28"/>
  <c r="K247" i="28"/>
  <c r="R247" i="28"/>
  <c r="B247" i="28"/>
  <c r="L247" i="28"/>
  <c r="S247" i="28"/>
  <c r="M247" i="28"/>
  <c r="X247" i="28"/>
  <c r="H247" i="28"/>
  <c r="C247" i="28"/>
  <c r="L224" i="28"/>
  <c r="T224" i="28"/>
  <c r="D224" i="28"/>
  <c r="R224" i="28"/>
  <c r="H224" i="28"/>
  <c r="J224" i="28"/>
  <c r="E224" i="28"/>
  <c r="C224" i="28"/>
  <c r="M224" i="28"/>
  <c r="K224" i="28"/>
  <c r="U224" i="28"/>
  <c r="S224" i="28"/>
  <c r="P224" i="28"/>
  <c r="X224" i="28"/>
  <c r="B224" i="28"/>
  <c r="H131" i="28"/>
  <c r="L131" i="28"/>
  <c r="P131" i="28"/>
  <c r="S131" i="28"/>
  <c r="R131" i="28"/>
  <c r="U131" i="28"/>
  <c r="K131" i="28"/>
  <c r="M131" i="28"/>
  <c r="T131" i="28"/>
  <c r="E131" i="28"/>
  <c r="X131" i="28"/>
  <c r="C131" i="28"/>
  <c r="B131" i="28"/>
  <c r="D131" i="28"/>
  <c r="J131" i="28"/>
  <c r="D106" i="28"/>
  <c r="R106" i="28"/>
  <c r="T106" i="28"/>
  <c r="X106" i="28"/>
  <c r="E106" i="28"/>
  <c r="H106" i="28"/>
  <c r="M106" i="28"/>
  <c r="C106" i="28"/>
  <c r="P106" i="28"/>
  <c r="L106" i="28"/>
  <c r="U106" i="28"/>
  <c r="J106" i="28"/>
  <c r="B106" i="28"/>
  <c r="S106" i="28"/>
  <c r="K106" i="28"/>
  <c r="U194" i="28"/>
  <c r="E194" i="28"/>
  <c r="C194" i="28"/>
  <c r="J194" i="28"/>
  <c r="S194" i="28"/>
  <c r="H194" i="28"/>
  <c r="M194" i="28"/>
  <c r="L194" i="28"/>
  <c r="K194" i="28"/>
  <c r="X194" i="28"/>
  <c r="B194" i="28"/>
  <c r="T194" i="28"/>
  <c r="P194" i="28"/>
  <c r="R194" i="28"/>
  <c r="D194" i="28"/>
  <c r="R291" i="28"/>
  <c r="X291" i="28"/>
  <c r="E291" i="28"/>
  <c r="C291" i="28"/>
  <c r="J291" i="28"/>
  <c r="T291" i="28"/>
  <c r="H291" i="28"/>
  <c r="P291" i="28"/>
  <c r="S291" i="28"/>
  <c r="B291" i="28"/>
  <c r="K291" i="28"/>
  <c r="M291" i="28"/>
  <c r="U291" i="28"/>
  <c r="D291" i="28"/>
  <c r="L291" i="28"/>
  <c r="X129" i="28"/>
  <c r="E129" i="28"/>
  <c r="M129" i="28"/>
  <c r="P129" i="28"/>
  <c r="D129" i="28"/>
  <c r="S129" i="28"/>
  <c r="U129" i="28"/>
  <c r="L129" i="28"/>
  <c r="B129" i="28"/>
  <c r="K129" i="28"/>
  <c r="T129" i="28"/>
  <c r="H129" i="28"/>
  <c r="J129" i="28"/>
  <c r="C129" i="28"/>
  <c r="R129" i="28"/>
  <c r="M45" i="28"/>
  <c r="E45" i="28"/>
  <c r="S45" i="28"/>
  <c r="J45" i="28"/>
  <c r="T45" i="28"/>
  <c r="D45" i="28"/>
  <c r="P45" i="28"/>
  <c r="U45" i="28"/>
  <c r="K45" i="28"/>
  <c r="C45" i="28"/>
  <c r="B45" i="28"/>
  <c r="R45" i="28"/>
  <c r="H45" i="28"/>
  <c r="X45" i="28"/>
  <c r="L45" i="28"/>
  <c r="L297" i="28"/>
  <c r="P297" i="28"/>
  <c r="B297" i="28"/>
  <c r="M297" i="28"/>
  <c r="E297" i="28"/>
  <c r="D297" i="28"/>
  <c r="H297" i="28"/>
  <c r="T297" i="28"/>
  <c r="X297" i="28"/>
  <c r="C297" i="28"/>
  <c r="K297" i="28"/>
  <c r="R297" i="28"/>
  <c r="U297" i="28"/>
  <c r="J297" i="28"/>
  <c r="S297" i="28"/>
  <c r="K148" i="28"/>
  <c r="R148" i="28"/>
  <c r="T148" i="28"/>
  <c r="S148" i="28"/>
  <c r="H148" i="28"/>
  <c r="E148" i="28"/>
  <c r="M148" i="28"/>
  <c r="X148" i="28"/>
  <c r="B148" i="28"/>
  <c r="P148" i="28"/>
  <c r="U148" i="28"/>
  <c r="C148" i="28"/>
  <c r="D148" i="28"/>
  <c r="J148" i="28"/>
  <c r="L148" i="28"/>
  <c r="S289" i="28"/>
  <c r="H289" i="28"/>
  <c r="B289" i="28"/>
  <c r="P289" i="28"/>
  <c r="K289" i="28"/>
  <c r="X289" i="28"/>
  <c r="U289" i="28"/>
  <c r="J289" i="28"/>
  <c r="R289" i="28"/>
  <c r="T289" i="28"/>
  <c r="E289" i="28"/>
  <c r="M289" i="28"/>
  <c r="L289" i="28"/>
  <c r="C289" i="28"/>
  <c r="D289" i="28"/>
  <c r="L153" i="28"/>
  <c r="U153" i="28"/>
  <c r="H153" i="28"/>
  <c r="X153" i="28"/>
  <c r="T153" i="28"/>
  <c r="K153" i="28"/>
  <c r="R153" i="28"/>
  <c r="D153" i="28"/>
  <c r="C153" i="28"/>
  <c r="E153" i="28"/>
  <c r="M153" i="28"/>
  <c r="B153" i="28"/>
  <c r="S153" i="28"/>
  <c r="J153" i="28"/>
  <c r="P153" i="28"/>
  <c r="M117" i="28"/>
  <c r="L117" i="28"/>
  <c r="P117" i="28"/>
  <c r="X117" i="28"/>
  <c r="U117" i="28"/>
  <c r="C117" i="28"/>
  <c r="E117" i="28"/>
  <c r="S117" i="28"/>
  <c r="R117" i="28"/>
  <c r="H117" i="28"/>
  <c r="D117" i="28"/>
  <c r="K117" i="28"/>
  <c r="J117" i="28"/>
  <c r="B117" i="28"/>
  <c r="T117" i="28"/>
  <c r="J269" i="28"/>
  <c r="P269" i="28"/>
  <c r="X269" i="28"/>
  <c r="K269" i="28"/>
  <c r="R269" i="28"/>
  <c r="U269" i="28"/>
  <c r="H269" i="28"/>
  <c r="T269" i="28"/>
  <c r="D269" i="28"/>
  <c r="M269" i="28"/>
  <c r="E269" i="28"/>
  <c r="S269" i="28"/>
  <c r="C269" i="28"/>
  <c r="B269" i="28"/>
  <c r="L269" i="28"/>
  <c r="L248" i="28"/>
  <c r="T248" i="28"/>
  <c r="X248" i="28"/>
  <c r="P248" i="28"/>
  <c r="J248" i="28"/>
  <c r="M248" i="28"/>
  <c r="K248" i="28"/>
  <c r="B248" i="28"/>
  <c r="R248" i="28"/>
  <c r="D248" i="28"/>
  <c r="E248" i="28"/>
  <c r="U248" i="28"/>
  <c r="S248" i="28"/>
  <c r="H248" i="28"/>
  <c r="C248" i="28"/>
  <c r="K253" i="28"/>
  <c r="R253" i="28"/>
  <c r="U253" i="28"/>
  <c r="H253" i="28"/>
  <c r="S253" i="28"/>
  <c r="C253" i="28"/>
  <c r="B253" i="28"/>
  <c r="L253" i="28"/>
  <c r="J253" i="28"/>
  <c r="X253" i="28"/>
  <c r="T253" i="28"/>
  <c r="M253" i="28"/>
  <c r="P253" i="28"/>
  <c r="D253" i="28"/>
  <c r="E253" i="28"/>
  <c r="L236" i="28"/>
  <c r="M236" i="28"/>
  <c r="X236" i="28"/>
  <c r="S236" i="28"/>
  <c r="C236" i="28"/>
  <c r="J236" i="28"/>
  <c r="T236" i="28"/>
  <c r="D236" i="28"/>
  <c r="H236" i="28"/>
  <c r="U236" i="28"/>
  <c r="P236" i="28"/>
  <c r="K236" i="28"/>
  <c r="E236" i="28"/>
  <c r="R236" i="28"/>
  <c r="B236" i="28"/>
  <c r="U218" i="28"/>
  <c r="E218" i="28"/>
  <c r="C218" i="28"/>
  <c r="J218" i="28"/>
  <c r="S218" i="28"/>
  <c r="H218" i="28"/>
  <c r="M218" i="28"/>
  <c r="B218" i="28"/>
  <c r="L218" i="28"/>
  <c r="K218" i="28"/>
  <c r="X218" i="28"/>
  <c r="T218" i="28"/>
  <c r="P218" i="28"/>
  <c r="R218" i="28"/>
  <c r="D218" i="28"/>
  <c r="H112" i="28"/>
  <c r="E112" i="28"/>
  <c r="C112" i="28"/>
  <c r="M112" i="28"/>
  <c r="S112" i="28"/>
  <c r="P112" i="28"/>
  <c r="T112" i="28"/>
  <c r="L112" i="28"/>
  <c r="U112" i="28"/>
  <c r="B112" i="28"/>
  <c r="J112" i="28"/>
  <c r="K112" i="28"/>
  <c r="R112" i="28"/>
  <c r="X112" i="28"/>
  <c r="D112" i="28"/>
  <c r="B107" i="28"/>
  <c r="J107" i="28"/>
  <c r="T107" i="28"/>
  <c r="C107" i="28"/>
  <c r="K107" i="28"/>
  <c r="P107" i="28"/>
  <c r="L107" i="28"/>
  <c r="M107" i="28"/>
  <c r="S107" i="28"/>
  <c r="R107" i="28"/>
  <c r="X107" i="28"/>
  <c r="H107" i="28"/>
  <c r="E107" i="28"/>
  <c r="U107" i="28"/>
  <c r="D107" i="28"/>
  <c r="B101" i="28"/>
  <c r="K101" i="28"/>
  <c r="J101" i="28"/>
  <c r="S101" i="28"/>
  <c r="R101" i="28"/>
  <c r="L101" i="28"/>
  <c r="X101" i="28"/>
  <c r="M101" i="28"/>
  <c r="D101" i="28"/>
  <c r="E101" i="28"/>
  <c r="H101" i="28"/>
  <c r="T101" i="28"/>
  <c r="U101" i="28"/>
  <c r="P101" i="28"/>
  <c r="C101" i="28"/>
  <c r="J204" i="28"/>
  <c r="T204" i="28"/>
  <c r="D204" i="28"/>
  <c r="R204" i="28"/>
  <c r="K204" i="28"/>
  <c r="U204" i="28"/>
  <c r="E204" i="28"/>
  <c r="C204" i="28"/>
  <c r="M204" i="28"/>
  <c r="X204" i="28"/>
  <c r="S204" i="28"/>
  <c r="H204" i="28"/>
  <c r="P204" i="28"/>
  <c r="B204" i="28"/>
  <c r="L204" i="28"/>
  <c r="H244" i="28"/>
  <c r="T244" i="28"/>
  <c r="X244" i="28"/>
  <c r="S244" i="28"/>
  <c r="P244" i="28"/>
  <c r="J244" i="28"/>
  <c r="K244" i="28"/>
  <c r="B244" i="28"/>
  <c r="R244" i="28"/>
  <c r="D244" i="28"/>
  <c r="L244" i="28"/>
  <c r="C244" i="28"/>
  <c r="M244" i="28"/>
  <c r="U244" i="28"/>
  <c r="E244" i="28"/>
  <c r="O77" i="28"/>
  <c r="O254" i="28"/>
  <c r="W48" i="28"/>
  <c r="O234" i="28"/>
  <c r="W224" i="28"/>
  <c r="W193" i="28"/>
  <c r="O46" i="28"/>
  <c r="O129" i="28"/>
  <c r="O297" i="28"/>
  <c r="G297" i="28"/>
  <c r="G250" i="28"/>
  <c r="G236" i="28"/>
  <c r="G155" i="28"/>
  <c r="G106" i="28"/>
  <c r="G300" i="28"/>
  <c r="G80" i="28"/>
  <c r="G37" i="28"/>
  <c r="G197" i="28"/>
  <c r="G144" i="28"/>
  <c r="G276" i="28"/>
  <c r="W37" i="28"/>
  <c r="W247" i="28"/>
  <c r="W248" i="28"/>
  <c r="W69" i="28"/>
  <c r="W289" i="28"/>
  <c r="W168" i="28"/>
  <c r="W145" i="28"/>
  <c r="G107" i="28"/>
  <c r="G291" i="28"/>
  <c r="G119" i="28"/>
  <c r="G175" i="28"/>
  <c r="T62" i="28"/>
  <c r="K62" i="28"/>
  <c r="S62" i="28"/>
  <c r="U62" i="28"/>
  <c r="U63" i="28"/>
  <c r="K63" i="28"/>
  <c r="R63" i="28"/>
  <c r="P64" i="28"/>
  <c r="H64" i="28"/>
  <c r="L64" i="28"/>
  <c r="S64" i="28"/>
  <c r="D65" i="28"/>
  <c r="C65" i="28"/>
  <c r="J65" i="28"/>
  <c r="E65" i="28"/>
  <c r="U177" i="28"/>
  <c r="X177" i="28"/>
  <c r="M177" i="28"/>
  <c r="D177" i="28"/>
  <c r="S177" i="28"/>
  <c r="H177" i="28"/>
  <c r="R177" i="28"/>
  <c r="P177" i="28"/>
  <c r="C177" i="28"/>
  <c r="K177" i="28"/>
  <c r="E177" i="28"/>
  <c r="T177" i="28"/>
  <c r="L177" i="28"/>
  <c r="J177" i="28"/>
  <c r="B177" i="28"/>
  <c r="C126" i="28"/>
  <c r="R126" i="28"/>
  <c r="X126" i="28"/>
  <c r="L126" i="28"/>
  <c r="U126" i="28"/>
  <c r="M126" i="28"/>
  <c r="D126" i="28"/>
  <c r="T126" i="28"/>
  <c r="B126" i="28"/>
  <c r="S126" i="28"/>
  <c r="H126" i="28"/>
  <c r="K126" i="28"/>
  <c r="E126" i="28"/>
  <c r="P126" i="28"/>
  <c r="J126" i="28"/>
  <c r="X149" i="28"/>
  <c r="H149" i="28"/>
  <c r="E149" i="28"/>
  <c r="T149" i="28"/>
  <c r="J149" i="28"/>
  <c r="U149" i="28"/>
  <c r="D149" i="28"/>
  <c r="M149" i="28"/>
  <c r="L149" i="28"/>
  <c r="K149" i="28"/>
  <c r="R149" i="28"/>
  <c r="S149" i="28"/>
  <c r="P149" i="28"/>
  <c r="C149" i="28"/>
  <c r="B149" i="28"/>
  <c r="J261" i="28"/>
  <c r="X261" i="28"/>
  <c r="H261" i="28"/>
  <c r="L261" i="28"/>
  <c r="R261" i="28"/>
  <c r="U261" i="28"/>
  <c r="M261" i="28"/>
  <c r="P261" i="28"/>
  <c r="T261" i="28"/>
  <c r="D261" i="28"/>
  <c r="S261" i="28"/>
  <c r="C261" i="28"/>
  <c r="B261" i="28"/>
  <c r="K261" i="28"/>
  <c r="E261" i="28"/>
  <c r="P86" i="28"/>
  <c r="R86" i="28"/>
  <c r="D86" i="28"/>
  <c r="K86" i="28"/>
  <c r="J86" i="28"/>
  <c r="H86" i="28"/>
  <c r="E86" i="28"/>
  <c r="S86" i="28"/>
  <c r="X86" i="28"/>
  <c r="B86" i="28"/>
  <c r="L86" i="28"/>
  <c r="T86" i="28"/>
  <c r="C86" i="28"/>
  <c r="U86" i="28"/>
  <c r="M86" i="28"/>
  <c r="T52" i="28"/>
  <c r="J52" i="28"/>
  <c r="M52" i="28"/>
  <c r="P52" i="28"/>
  <c r="U52" i="28"/>
  <c r="X52" i="28"/>
  <c r="H52" i="28"/>
  <c r="R52" i="28"/>
  <c r="E52" i="28"/>
  <c r="S52" i="28"/>
  <c r="D52" i="28"/>
  <c r="K52" i="28"/>
  <c r="B52" i="28"/>
  <c r="C52" i="28"/>
  <c r="L52" i="28"/>
  <c r="T263" i="28"/>
  <c r="D263" i="28"/>
  <c r="K263" i="28"/>
  <c r="R263" i="28"/>
  <c r="B263" i="28"/>
  <c r="L263" i="28"/>
  <c r="S263" i="28"/>
  <c r="M263" i="28"/>
  <c r="X263" i="28"/>
  <c r="H263" i="28"/>
  <c r="C263" i="28"/>
  <c r="U263" i="28"/>
  <c r="E263" i="28"/>
  <c r="P263" i="28"/>
  <c r="J263" i="28"/>
  <c r="C173" i="28"/>
  <c r="B173" i="28"/>
  <c r="K173" i="28"/>
  <c r="R173" i="28"/>
  <c r="M173" i="28"/>
  <c r="U173" i="28"/>
  <c r="J173" i="28"/>
  <c r="L173" i="28"/>
  <c r="T173" i="28"/>
  <c r="E173" i="28"/>
  <c r="H173" i="28"/>
  <c r="D173" i="28"/>
  <c r="P173" i="28"/>
  <c r="X173" i="28"/>
  <c r="S173" i="28"/>
  <c r="R266" i="28"/>
  <c r="D266" i="28"/>
  <c r="P266" i="28"/>
  <c r="B266" i="28"/>
  <c r="C266" i="28"/>
  <c r="K266" i="28"/>
  <c r="J266" i="28"/>
  <c r="E266" i="28"/>
  <c r="S266" i="28"/>
  <c r="H266" i="28"/>
  <c r="M266" i="28"/>
  <c r="U266" i="28"/>
  <c r="L266" i="28"/>
  <c r="T266" i="28"/>
  <c r="X266" i="28"/>
  <c r="B171" i="28"/>
  <c r="P171" i="28"/>
  <c r="R171" i="28"/>
  <c r="T171" i="28"/>
  <c r="J171" i="28"/>
  <c r="M171" i="28"/>
  <c r="L171" i="28"/>
  <c r="X171" i="28"/>
  <c r="D171" i="28"/>
  <c r="E171" i="28"/>
  <c r="H171" i="28"/>
  <c r="S171" i="28"/>
  <c r="U171" i="28"/>
  <c r="K171" i="28"/>
  <c r="C171" i="28"/>
  <c r="L208" i="28"/>
  <c r="T208" i="28"/>
  <c r="D208" i="28"/>
  <c r="R208" i="28"/>
  <c r="H208" i="28"/>
  <c r="J208" i="28"/>
  <c r="E208" i="28"/>
  <c r="C208" i="28"/>
  <c r="M208" i="28"/>
  <c r="K208" i="28"/>
  <c r="U208" i="28"/>
  <c r="S208" i="28"/>
  <c r="P208" i="28"/>
  <c r="X208" i="28"/>
  <c r="B208" i="28"/>
  <c r="L290" i="28"/>
  <c r="P290" i="28"/>
  <c r="T290" i="28"/>
  <c r="D290" i="28"/>
  <c r="K290" i="28"/>
  <c r="J290" i="28"/>
  <c r="R290" i="28"/>
  <c r="B290" i="28"/>
  <c r="U290" i="28"/>
  <c r="X290" i="28"/>
  <c r="S290" i="28"/>
  <c r="C290" i="28"/>
  <c r="E290" i="28"/>
  <c r="M290" i="28"/>
  <c r="H290" i="28"/>
  <c r="U190" i="28"/>
  <c r="E190" i="28"/>
  <c r="C190" i="28"/>
  <c r="J190" i="28"/>
  <c r="S190" i="28"/>
  <c r="H190" i="28"/>
  <c r="M190" i="28"/>
  <c r="B190" i="28"/>
  <c r="L190" i="28"/>
  <c r="K190" i="28"/>
  <c r="X190" i="28"/>
  <c r="T190" i="28"/>
  <c r="P190" i="28"/>
  <c r="R190" i="28"/>
  <c r="D190" i="28"/>
  <c r="P95" i="28"/>
  <c r="S95" i="28"/>
  <c r="B95" i="28"/>
  <c r="D95" i="28"/>
  <c r="L95" i="28"/>
  <c r="J95" i="28"/>
  <c r="K95" i="28"/>
  <c r="X95" i="28"/>
  <c r="M95" i="28"/>
  <c r="H95" i="28"/>
  <c r="T95" i="28"/>
  <c r="C95" i="28"/>
  <c r="R95" i="28"/>
  <c r="U95" i="28"/>
  <c r="E95" i="28"/>
  <c r="P163" i="28"/>
  <c r="H163" i="28"/>
  <c r="E163" i="28"/>
  <c r="X163" i="28"/>
  <c r="M163" i="28"/>
  <c r="S163" i="28"/>
  <c r="U163" i="28"/>
  <c r="J163" i="28"/>
  <c r="T163" i="28"/>
  <c r="R163" i="28"/>
  <c r="D163" i="28"/>
  <c r="L163" i="28"/>
  <c r="K163" i="28"/>
  <c r="C163" i="28"/>
  <c r="B163" i="28"/>
  <c r="X207" i="28"/>
  <c r="C207" i="28"/>
  <c r="B207" i="28"/>
  <c r="E207" i="28"/>
  <c r="H207" i="28"/>
  <c r="K207" i="28"/>
  <c r="L207" i="28"/>
  <c r="P207" i="28"/>
  <c r="R207" i="28"/>
  <c r="M207" i="28"/>
  <c r="U207" i="28"/>
  <c r="J207" i="28"/>
  <c r="S207" i="28"/>
  <c r="T207" i="28"/>
  <c r="D207" i="28"/>
  <c r="L200" i="28"/>
  <c r="T200" i="28"/>
  <c r="D200" i="28"/>
  <c r="R200" i="28"/>
  <c r="H200" i="28"/>
  <c r="J200" i="28"/>
  <c r="E200" i="28"/>
  <c r="C200" i="28"/>
  <c r="M200" i="28"/>
  <c r="K200" i="28"/>
  <c r="U200" i="28"/>
  <c r="S200" i="28"/>
  <c r="P200" i="28"/>
  <c r="X200" i="28"/>
  <c r="B200" i="28"/>
  <c r="P299" i="28"/>
  <c r="J299" i="28"/>
  <c r="M299" i="28"/>
  <c r="L299" i="28"/>
  <c r="K299" i="28"/>
  <c r="E299" i="28"/>
  <c r="D299" i="28"/>
  <c r="H299" i="28"/>
  <c r="S299" i="28"/>
  <c r="T299" i="28"/>
  <c r="X299" i="28"/>
  <c r="C299" i="28"/>
  <c r="R299" i="28"/>
  <c r="U299" i="28"/>
  <c r="B299" i="28"/>
  <c r="J188" i="28"/>
  <c r="T188" i="28"/>
  <c r="D188" i="28"/>
  <c r="R188" i="28"/>
  <c r="K188" i="28"/>
  <c r="U188" i="28"/>
  <c r="E188" i="28"/>
  <c r="C188" i="28"/>
  <c r="M188" i="28"/>
  <c r="X188" i="28"/>
  <c r="S188" i="28"/>
  <c r="H188" i="28"/>
  <c r="P188" i="28"/>
  <c r="B188" i="28"/>
  <c r="L188" i="28"/>
  <c r="K91" i="28"/>
  <c r="H91" i="28"/>
  <c r="R91" i="28"/>
  <c r="X91" i="28"/>
  <c r="U91" i="28"/>
  <c r="D91" i="28"/>
  <c r="E91" i="28"/>
  <c r="T91" i="28"/>
  <c r="C91" i="28"/>
  <c r="L91" i="28"/>
  <c r="P91" i="28"/>
  <c r="S91" i="28"/>
  <c r="J91" i="28"/>
  <c r="B91" i="28"/>
  <c r="M91" i="28"/>
  <c r="B124" i="28"/>
  <c r="H124" i="28"/>
  <c r="U124" i="28"/>
  <c r="R124" i="28"/>
  <c r="L124" i="28"/>
  <c r="P124" i="28"/>
  <c r="X124" i="28"/>
  <c r="M124" i="28"/>
  <c r="T124" i="28"/>
  <c r="E124" i="28"/>
  <c r="D124" i="28"/>
  <c r="K124" i="28"/>
  <c r="S124" i="28"/>
  <c r="C124" i="28"/>
  <c r="J124" i="28"/>
  <c r="J212" i="28"/>
  <c r="T212" i="28"/>
  <c r="D212" i="28"/>
  <c r="R212" i="28"/>
  <c r="K212" i="28"/>
  <c r="U212" i="28"/>
  <c r="E212" i="28"/>
  <c r="C212" i="28"/>
  <c r="M212" i="28"/>
  <c r="X212" i="28"/>
  <c r="S212" i="28"/>
  <c r="H212" i="28"/>
  <c r="P212" i="28"/>
  <c r="B212" i="28"/>
  <c r="L212" i="28"/>
  <c r="D98" i="28"/>
  <c r="S98" i="28"/>
  <c r="U98" i="28"/>
  <c r="J98" i="28"/>
  <c r="M98" i="28"/>
  <c r="R98" i="28"/>
  <c r="B98" i="28"/>
  <c r="X98" i="28"/>
  <c r="K98" i="28"/>
  <c r="T98" i="28"/>
  <c r="C98" i="28"/>
  <c r="H98" i="28"/>
  <c r="E98" i="28"/>
  <c r="P98" i="28"/>
  <c r="L98" i="28"/>
  <c r="S53" i="28"/>
  <c r="L53" i="28"/>
  <c r="J53" i="28"/>
  <c r="T53" i="28"/>
  <c r="D53" i="28"/>
  <c r="R53" i="28"/>
  <c r="C53" i="28"/>
  <c r="K53" i="28"/>
  <c r="P53" i="28"/>
  <c r="U53" i="28"/>
  <c r="E53" i="28"/>
  <c r="B53" i="28"/>
  <c r="H53" i="28"/>
  <c r="X53" i="28"/>
  <c r="M53" i="28"/>
  <c r="H88" i="28"/>
  <c r="U88" i="28"/>
  <c r="S88" i="28"/>
  <c r="T88" i="28"/>
  <c r="J88" i="28"/>
  <c r="M88" i="28"/>
  <c r="K88" i="28"/>
  <c r="B88" i="28"/>
  <c r="P88" i="28"/>
  <c r="X88" i="28"/>
  <c r="D88" i="28"/>
  <c r="R88" i="28"/>
  <c r="E88" i="28"/>
  <c r="C88" i="28"/>
  <c r="L88" i="28"/>
  <c r="T146" i="28"/>
  <c r="C146" i="28"/>
  <c r="K146" i="28"/>
  <c r="J146" i="28"/>
  <c r="E146" i="28"/>
  <c r="H146" i="28"/>
  <c r="P146" i="28"/>
  <c r="R146" i="28"/>
  <c r="L146" i="28"/>
  <c r="S146" i="28"/>
  <c r="M146" i="28"/>
  <c r="X146" i="28"/>
  <c r="D146" i="28"/>
  <c r="B146" i="28"/>
  <c r="U146" i="28"/>
  <c r="S278" i="28"/>
  <c r="H278" i="28"/>
  <c r="M278" i="28"/>
  <c r="X278" i="28"/>
  <c r="K278" i="28"/>
  <c r="J278" i="28"/>
  <c r="T278" i="28"/>
  <c r="D278" i="28"/>
  <c r="B278" i="28"/>
  <c r="L278" i="28"/>
  <c r="R278" i="28"/>
  <c r="U278" i="28"/>
  <c r="E278" i="28"/>
  <c r="C278" i="28"/>
  <c r="P278" i="28"/>
  <c r="E59" i="28"/>
  <c r="S59" i="28"/>
  <c r="J59" i="28"/>
  <c r="U59" i="28"/>
  <c r="T59" i="28"/>
  <c r="D59" i="28"/>
  <c r="C59" i="28"/>
  <c r="M59" i="28"/>
  <c r="X59" i="28"/>
  <c r="H59" i="28"/>
  <c r="P59" i="28"/>
  <c r="K59" i="28"/>
  <c r="R59" i="28"/>
  <c r="B59" i="28"/>
  <c r="L59" i="28"/>
  <c r="X109" i="28"/>
  <c r="S109" i="28"/>
  <c r="J109" i="28"/>
  <c r="M109" i="28"/>
  <c r="H109" i="28"/>
  <c r="C109" i="28"/>
  <c r="P109" i="28"/>
  <c r="D109" i="28"/>
  <c r="E109" i="28"/>
  <c r="B109" i="28"/>
  <c r="K109" i="28"/>
  <c r="U109" i="28"/>
  <c r="L109" i="28"/>
  <c r="T109" i="28"/>
  <c r="R109" i="28"/>
  <c r="P240" i="28"/>
  <c r="K240" i="28"/>
  <c r="X240" i="28"/>
  <c r="M240" i="28"/>
  <c r="U240" i="28"/>
  <c r="S240" i="28"/>
  <c r="C240" i="28"/>
  <c r="D240" i="28"/>
  <c r="T240" i="28"/>
  <c r="J240" i="28"/>
  <c r="R240" i="28"/>
  <c r="B240" i="28"/>
  <c r="L240" i="28"/>
  <c r="H240" i="28"/>
  <c r="E240" i="28"/>
  <c r="L216" i="28"/>
  <c r="T216" i="28"/>
  <c r="D216" i="28"/>
  <c r="R216" i="28"/>
  <c r="H216" i="28"/>
  <c r="J216" i="28"/>
  <c r="E216" i="28"/>
  <c r="C216" i="28"/>
  <c r="M216" i="28"/>
  <c r="K216" i="28"/>
  <c r="U216" i="28"/>
  <c r="S216" i="28"/>
  <c r="P216" i="28"/>
  <c r="X216" i="28"/>
  <c r="B216" i="28"/>
  <c r="K255" i="28"/>
  <c r="L255" i="28"/>
  <c r="C255" i="28"/>
  <c r="D255" i="28"/>
  <c r="U255" i="28"/>
  <c r="E255" i="28"/>
  <c r="H255" i="28"/>
  <c r="J255" i="28"/>
  <c r="P255" i="28"/>
  <c r="T255" i="28"/>
  <c r="X255" i="28"/>
  <c r="S255" i="28"/>
  <c r="R255" i="28"/>
  <c r="M255" i="28"/>
  <c r="B255" i="28"/>
  <c r="J220" i="28"/>
  <c r="T220" i="28"/>
  <c r="D220" i="28"/>
  <c r="R220" i="28"/>
  <c r="K220" i="28"/>
  <c r="U220" i="28"/>
  <c r="E220" i="28"/>
  <c r="C220" i="28"/>
  <c r="M220" i="28"/>
  <c r="X220" i="28"/>
  <c r="S220" i="28"/>
  <c r="H220" i="28"/>
  <c r="P220" i="28"/>
  <c r="B220" i="28"/>
  <c r="L220" i="28"/>
  <c r="L123" i="28"/>
  <c r="J123" i="28"/>
  <c r="R123" i="28"/>
  <c r="E123" i="28"/>
  <c r="K123" i="28"/>
  <c r="X123" i="28"/>
  <c r="H123" i="28"/>
  <c r="M123" i="28"/>
  <c r="P123" i="28"/>
  <c r="U123" i="28"/>
  <c r="D123" i="28"/>
  <c r="S123" i="28"/>
  <c r="T123" i="28"/>
  <c r="C123" i="28"/>
  <c r="B123" i="28"/>
  <c r="P270" i="28"/>
  <c r="R270" i="28"/>
  <c r="D270" i="28"/>
  <c r="L270" i="28"/>
  <c r="J270" i="28"/>
  <c r="E270" i="28"/>
  <c r="C270" i="28"/>
  <c r="K270" i="28"/>
  <c r="S270" i="28"/>
  <c r="H270" i="28"/>
  <c r="M270" i="28"/>
  <c r="U270" i="28"/>
  <c r="T270" i="28"/>
  <c r="X270" i="28"/>
  <c r="B270" i="28"/>
  <c r="C85" i="28"/>
  <c r="E85" i="28"/>
  <c r="B85" i="28"/>
  <c r="T85" i="28"/>
  <c r="X85" i="28"/>
  <c r="D85" i="28"/>
  <c r="K85" i="28"/>
  <c r="S85" i="28"/>
  <c r="M85" i="28"/>
  <c r="J85" i="28"/>
  <c r="H85" i="28"/>
  <c r="R85" i="28"/>
  <c r="P85" i="28"/>
  <c r="L85" i="28"/>
  <c r="U85" i="28"/>
  <c r="L217" i="28"/>
  <c r="X217" i="28"/>
  <c r="H217" i="28"/>
  <c r="B217" i="28"/>
  <c r="M217" i="28"/>
  <c r="U217" i="28"/>
  <c r="E217" i="28"/>
  <c r="P217" i="28"/>
  <c r="J217" i="28"/>
  <c r="R217" i="28"/>
  <c r="T217" i="28"/>
  <c r="K217" i="28"/>
  <c r="S217" i="28"/>
  <c r="C217" i="28"/>
  <c r="D217" i="28"/>
  <c r="B83" i="28"/>
  <c r="S83" i="28"/>
  <c r="E83" i="28"/>
  <c r="R83" i="28"/>
  <c r="D83" i="28"/>
  <c r="T83" i="28"/>
  <c r="C83" i="28"/>
  <c r="U83" i="28"/>
  <c r="X83" i="28"/>
  <c r="K83" i="28"/>
  <c r="L83" i="28"/>
  <c r="P83" i="28"/>
  <c r="H83" i="28"/>
  <c r="J83" i="28"/>
  <c r="M83" i="28"/>
  <c r="R162" i="28"/>
  <c r="T162" i="28"/>
  <c r="C162" i="28"/>
  <c r="K162" i="28"/>
  <c r="M162" i="28"/>
  <c r="E162" i="28"/>
  <c r="H162" i="28"/>
  <c r="P162" i="28"/>
  <c r="U162" i="28"/>
  <c r="L162" i="28"/>
  <c r="S162" i="28"/>
  <c r="J162" i="28"/>
  <c r="X162" i="28"/>
  <c r="D162" i="28"/>
  <c r="B162" i="28"/>
  <c r="L41" i="28"/>
  <c r="T41" i="28"/>
  <c r="X41" i="28"/>
  <c r="D41" i="28"/>
  <c r="M41" i="28"/>
  <c r="S41" i="28"/>
  <c r="R41" i="28"/>
  <c r="K41" i="28"/>
  <c r="P41" i="28"/>
  <c r="U41" i="28"/>
  <c r="E41" i="28"/>
  <c r="B41" i="28"/>
  <c r="H41" i="28"/>
  <c r="J41" i="28"/>
  <c r="C41" i="28"/>
  <c r="H72" i="28"/>
  <c r="L72" i="28"/>
  <c r="S72" i="28"/>
  <c r="J72" i="28"/>
  <c r="U72" i="28"/>
  <c r="X72" i="28"/>
  <c r="P72" i="28"/>
  <c r="M72" i="28"/>
  <c r="T72" i="28"/>
  <c r="R72" i="28"/>
  <c r="B72" i="28"/>
  <c r="C72" i="28"/>
  <c r="K72" i="28"/>
  <c r="D72" i="28"/>
  <c r="E72" i="28"/>
  <c r="L288" i="28"/>
  <c r="T288" i="28"/>
  <c r="H288" i="28"/>
  <c r="J288" i="28"/>
  <c r="P288" i="28"/>
  <c r="K288" i="28"/>
  <c r="X288" i="28"/>
  <c r="M288" i="28"/>
  <c r="R288" i="28"/>
  <c r="E288" i="28"/>
  <c r="B288" i="28"/>
  <c r="U288" i="28"/>
  <c r="S288" i="28"/>
  <c r="C288" i="28"/>
  <c r="D288" i="28"/>
  <c r="U275" i="28"/>
  <c r="X275" i="28"/>
  <c r="H275" i="28"/>
  <c r="R275" i="28"/>
  <c r="T275" i="28"/>
  <c r="E275" i="28"/>
  <c r="P275" i="28"/>
  <c r="J275" i="28"/>
  <c r="S275" i="28"/>
  <c r="D275" i="28"/>
  <c r="K275" i="28"/>
  <c r="M275" i="28"/>
  <c r="C275" i="28"/>
  <c r="B275" i="28"/>
  <c r="L275" i="28"/>
  <c r="J264" i="28"/>
  <c r="M264" i="28"/>
  <c r="K264" i="28"/>
  <c r="B264" i="28"/>
  <c r="R264" i="28"/>
  <c r="D264" i="28"/>
  <c r="E264" i="28"/>
  <c r="U264" i="28"/>
  <c r="S264" i="28"/>
  <c r="H264" i="28"/>
  <c r="C264" i="28"/>
  <c r="L264" i="28"/>
  <c r="T264" i="28"/>
  <c r="X264" i="28"/>
  <c r="P264" i="28"/>
  <c r="B259" i="28"/>
  <c r="L259" i="28"/>
  <c r="S259" i="28"/>
  <c r="D259" i="28"/>
  <c r="P259" i="28"/>
  <c r="J259" i="28"/>
  <c r="U259" i="28"/>
  <c r="X259" i="28"/>
  <c r="M259" i="28"/>
  <c r="E259" i="28"/>
  <c r="H259" i="28"/>
  <c r="C259" i="28"/>
  <c r="K259" i="28"/>
  <c r="T259" i="28"/>
  <c r="R259" i="28"/>
  <c r="B238" i="28"/>
  <c r="L238" i="28"/>
  <c r="K238" i="28"/>
  <c r="X238" i="28"/>
  <c r="U238" i="28"/>
  <c r="E238" i="28"/>
  <c r="C238" i="28"/>
  <c r="J238" i="28"/>
  <c r="H238" i="28"/>
  <c r="P238" i="28"/>
  <c r="D238" i="28"/>
  <c r="S238" i="28"/>
  <c r="M238" i="28"/>
  <c r="T238" i="28"/>
  <c r="R238" i="28"/>
  <c r="D219" i="28"/>
  <c r="U219" i="28"/>
  <c r="E219" i="28"/>
  <c r="B219" i="28"/>
  <c r="P219" i="28"/>
  <c r="R219" i="28"/>
  <c r="T219" i="28"/>
  <c r="H219" i="28"/>
  <c r="K219" i="28"/>
  <c r="S219" i="28"/>
  <c r="C219" i="28"/>
  <c r="J219" i="28"/>
  <c r="M219" i="28"/>
  <c r="L219" i="28"/>
  <c r="X219" i="28"/>
  <c r="D258" i="28"/>
  <c r="E258" i="28"/>
  <c r="C258" i="28"/>
  <c r="R258" i="28"/>
  <c r="L258" i="28"/>
  <c r="P258" i="28"/>
  <c r="T258" i="28"/>
  <c r="K258" i="28"/>
  <c r="X258" i="28"/>
  <c r="H258" i="28"/>
  <c r="U258" i="28"/>
  <c r="B258" i="28"/>
  <c r="J258" i="28"/>
  <c r="S258" i="28"/>
  <c r="M258" i="28"/>
  <c r="T47" i="28"/>
  <c r="E47" i="28"/>
  <c r="J47" i="28"/>
  <c r="M47" i="28"/>
  <c r="D47" i="28"/>
  <c r="P47" i="28"/>
  <c r="S47" i="28"/>
  <c r="K47" i="28"/>
  <c r="X47" i="28"/>
  <c r="H47" i="28"/>
  <c r="R47" i="28"/>
  <c r="C47" i="28"/>
  <c r="U47" i="28"/>
  <c r="B47" i="28"/>
  <c r="L47" i="28"/>
  <c r="X301" i="28"/>
  <c r="C301" i="28"/>
  <c r="B301" i="28"/>
  <c r="T301" i="28"/>
  <c r="S301" i="28"/>
  <c r="R301" i="28"/>
  <c r="U301" i="28"/>
  <c r="M301" i="28"/>
  <c r="L301" i="28"/>
  <c r="P301" i="28"/>
  <c r="J301" i="28"/>
  <c r="D301" i="28"/>
  <c r="H301" i="28"/>
  <c r="K301" i="28"/>
  <c r="E301" i="28"/>
  <c r="T286" i="28"/>
  <c r="X286" i="28"/>
  <c r="B286" i="28"/>
  <c r="P286" i="28"/>
  <c r="R286" i="28"/>
  <c r="D286" i="28"/>
  <c r="L286" i="28"/>
  <c r="J286" i="28"/>
  <c r="E286" i="28"/>
  <c r="C286" i="28"/>
  <c r="K286" i="28"/>
  <c r="S286" i="28"/>
  <c r="H286" i="28"/>
  <c r="M286" i="28"/>
  <c r="U286" i="28"/>
  <c r="H237" i="28"/>
  <c r="S237" i="28"/>
  <c r="C237" i="28"/>
  <c r="D237" i="28"/>
  <c r="E237" i="28"/>
  <c r="P237" i="28"/>
  <c r="M237" i="28"/>
  <c r="B237" i="28"/>
  <c r="R237" i="28"/>
  <c r="J237" i="28"/>
  <c r="X237" i="28"/>
  <c r="K237" i="28"/>
  <c r="T237" i="28"/>
  <c r="U237" i="28"/>
  <c r="L237" i="28"/>
  <c r="R84" i="28"/>
  <c r="T84" i="28"/>
  <c r="M84" i="28"/>
  <c r="L84" i="28"/>
  <c r="D84" i="28"/>
  <c r="P84" i="28"/>
  <c r="K84" i="28"/>
  <c r="S84" i="28"/>
  <c r="H84" i="28"/>
  <c r="X84" i="28"/>
  <c r="C84" i="28"/>
  <c r="E84" i="28"/>
  <c r="B84" i="28"/>
  <c r="U84" i="28"/>
  <c r="J84" i="28"/>
  <c r="P105" i="28"/>
  <c r="M105" i="28"/>
  <c r="C105" i="28"/>
  <c r="X105" i="28"/>
  <c r="H105" i="28"/>
  <c r="U105" i="28"/>
  <c r="L105" i="28"/>
  <c r="S105" i="28"/>
  <c r="B105" i="28"/>
  <c r="D105" i="28"/>
  <c r="E105" i="28"/>
  <c r="K105" i="28"/>
  <c r="J105" i="28"/>
  <c r="T105" i="28"/>
  <c r="R105" i="28"/>
  <c r="X178" i="28"/>
  <c r="B178" i="28"/>
  <c r="S178" i="28"/>
  <c r="C178" i="28"/>
  <c r="J178" i="28"/>
  <c r="T178" i="28"/>
  <c r="P178" i="28"/>
  <c r="M178" i="28"/>
  <c r="E178" i="28"/>
  <c r="R178" i="28"/>
  <c r="L178" i="28"/>
  <c r="H178" i="28"/>
  <c r="U178" i="28"/>
  <c r="D178" i="28"/>
  <c r="K178" i="28"/>
  <c r="T140" i="28"/>
  <c r="J140" i="28"/>
  <c r="M140" i="28"/>
  <c r="X140" i="28"/>
  <c r="C140" i="28"/>
  <c r="L140" i="28"/>
  <c r="R140" i="28"/>
  <c r="P140" i="28"/>
  <c r="B140" i="28"/>
  <c r="S140" i="28"/>
  <c r="H140" i="28"/>
  <c r="K140" i="28"/>
  <c r="U140" i="28"/>
  <c r="E140" i="28"/>
  <c r="D140" i="28"/>
  <c r="U169" i="28"/>
  <c r="E169" i="28"/>
  <c r="M169" i="28"/>
  <c r="X169" i="28"/>
  <c r="C169" i="28"/>
  <c r="B169" i="28"/>
  <c r="S169" i="28"/>
  <c r="R169" i="28"/>
  <c r="H169" i="28"/>
  <c r="P169" i="28"/>
  <c r="K169" i="28"/>
  <c r="J169" i="28"/>
  <c r="T169" i="28"/>
  <c r="L169" i="28"/>
  <c r="D169" i="28"/>
  <c r="U230" i="28"/>
  <c r="E230" i="28"/>
  <c r="C230" i="28"/>
  <c r="J230" i="28"/>
  <c r="S230" i="28"/>
  <c r="H230" i="28"/>
  <c r="M230" i="28"/>
  <c r="P230" i="28"/>
  <c r="K230" i="28"/>
  <c r="X230" i="28"/>
  <c r="B230" i="28"/>
  <c r="T230" i="28"/>
  <c r="R230" i="28"/>
  <c r="D230" i="28"/>
  <c r="L230" i="28"/>
  <c r="J61" i="28"/>
  <c r="S61" i="28"/>
  <c r="M61" i="28"/>
  <c r="L61" i="28"/>
  <c r="E61" i="28"/>
  <c r="K61" i="28"/>
  <c r="U61" i="28"/>
  <c r="C61" i="28"/>
  <c r="T61" i="28"/>
  <c r="H61" i="28"/>
  <c r="B61" i="28"/>
  <c r="D61" i="28"/>
  <c r="X61" i="28"/>
  <c r="P61" i="28"/>
  <c r="R61" i="28"/>
  <c r="P167" i="28"/>
  <c r="C167" i="28"/>
  <c r="B167" i="28"/>
  <c r="S167" i="28"/>
  <c r="L167" i="28"/>
  <c r="X167" i="28"/>
  <c r="T167" i="28"/>
  <c r="M167" i="28"/>
  <c r="J167" i="28"/>
  <c r="U167" i="28"/>
  <c r="H167" i="28"/>
  <c r="R167" i="28"/>
  <c r="K167" i="28"/>
  <c r="D167" i="28"/>
  <c r="E167" i="28"/>
  <c r="P92" i="28"/>
  <c r="X92" i="28"/>
  <c r="B92" i="28"/>
  <c r="L92" i="28"/>
  <c r="E92" i="28"/>
  <c r="D92" i="28"/>
  <c r="M92" i="28"/>
  <c r="T92" i="28"/>
  <c r="C92" i="28"/>
  <c r="S92" i="28"/>
  <c r="R92" i="28"/>
  <c r="U92" i="28"/>
  <c r="J92" i="28"/>
  <c r="K92" i="28"/>
  <c r="H92" i="28"/>
  <c r="S281" i="28"/>
  <c r="C281" i="28"/>
  <c r="B281" i="28"/>
  <c r="D281" i="28"/>
  <c r="M281" i="28"/>
  <c r="L281" i="28"/>
  <c r="X281" i="28"/>
  <c r="J281" i="28"/>
  <c r="P281" i="28"/>
  <c r="R281" i="28"/>
  <c r="H281" i="28"/>
  <c r="E281" i="28"/>
  <c r="K281" i="28"/>
  <c r="T281" i="28"/>
  <c r="U281" i="28"/>
  <c r="J141" i="28"/>
  <c r="E141" i="28"/>
  <c r="S141" i="28"/>
  <c r="X141" i="28"/>
  <c r="U141" i="28"/>
  <c r="H141" i="28"/>
  <c r="C141" i="28"/>
  <c r="M141" i="28"/>
  <c r="T141" i="28"/>
  <c r="R141" i="28"/>
  <c r="B141" i="28"/>
  <c r="D141" i="28"/>
  <c r="L141" i="28"/>
  <c r="K141" i="28"/>
  <c r="P141" i="28"/>
  <c r="G254" i="28"/>
  <c r="G234" i="28"/>
  <c r="G46" i="28"/>
  <c r="G193" i="28"/>
  <c r="G154" i="28"/>
  <c r="G157" i="28"/>
  <c r="G277" i="28"/>
  <c r="G102" i="28"/>
  <c r="G68" i="28"/>
  <c r="G251" i="28"/>
  <c r="G77" i="28"/>
  <c r="G99" i="28"/>
  <c r="W175" i="28"/>
  <c r="W86" i="28"/>
  <c r="W38" i="28"/>
  <c r="W152" i="28"/>
  <c r="W235" i="28"/>
  <c r="W114" i="28"/>
  <c r="O137" i="28"/>
  <c r="O144" i="28"/>
  <c r="O261" i="28"/>
  <c r="O88" i="28"/>
  <c r="O255" i="28"/>
  <c r="O122" i="28"/>
  <c r="W291" i="28"/>
  <c r="W129" i="28"/>
  <c r="W131" i="28"/>
  <c r="W45" i="28"/>
  <c r="W234" i="28"/>
  <c r="W297" i="28"/>
  <c r="O148" i="28"/>
  <c r="O65" i="28"/>
  <c r="O289" i="28"/>
  <c r="O72" i="28"/>
  <c r="O153" i="28"/>
  <c r="O220" i="28"/>
  <c r="O117" i="28"/>
  <c r="W228" i="28"/>
  <c r="W269" i="28"/>
  <c r="W209" i="28"/>
  <c r="W153" i="28"/>
  <c r="O228" i="28"/>
  <c r="O171" i="28"/>
  <c r="O99" i="28"/>
  <c r="O188" i="28"/>
  <c r="O157" i="28"/>
  <c r="O85" i="28"/>
  <c r="O290" i="28"/>
  <c r="O66" i="28"/>
  <c r="W70" i="28"/>
  <c r="W117" i="28"/>
  <c r="O248" i="28"/>
  <c r="O39" i="28"/>
  <c r="O284" i="28"/>
  <c r="O253" i="28"/>
  <c r="O146" i="28"/>
  <c r="G71" i="28"/>
  <c r="G288" i="28"/>
  <c r="G122" i="28"/>
  <c r="G213" i="28"/>
  <c r="G148" i="28"/>
  <c r="G60" i="28"/>
  <c r="G243" i="28"/>
  <c r="G63" i="28"/>
  <c r="G264" i="28"/>
  <c r="G101" i="28"/>
  <c r="G287" i="28"/>
  <c r="G225" i="28"/>
  <c r="G219" i="28"/>
  <c r="W58" i="28"/>
  <c r="W178" i="28"/>
  <c r="O286" i="28"/>
  <c r="O205" i="28"/>
  <c r="O107" i="28"/>
  <c r="O246" i="28"/>
  <c r="O62" i="28"/>
  <c r="O98" i="28"/>
  <c r="G153" i="28"/>
  <c r="G112" i="28"/>
  <c r="G269" i="28"/>
  <c r="G105" i="28"/>
  <c r="G72" i="28"/>
  <c r="G66" i="28"/>
  <c r="G247" i="28"/>
  <c r="G181" i="28"/>
  <c r="G140" i="28"/>
  <c r="G286" i="28"/>
  <c r="G280" i="28"/>
  <c r="G273" i="28"/>
  <c r="G217" i="28"/>
  <c r="G47" i="28"/>
  <c r="G248" i="28"/>
  <c r="G78" i="28"/>
  <c r="G220" i="28"/>
  <c r="G204" i="28"/>
  <c r="G270" i="28"/>
  <c r="G281" i="28"/>
  <c r="G244" i="28"/>
  <c r="W288" i="28"/>
  <c r="W83" i="28"/>
  <c r="W271" i="28"/>
  <c r="W215" i="28"/>
  <c r="W216" i="28"/>
  <c r="W257" i="28"/>
  <c r="W169" i="28"/>
  <c r="W176" i="28"/>
  <c r="W276" i="28"/>
  <c r="W167" i="28"/>
  <c r="W236" i="28"/>
  <c r="W113" i="28"/>
  <c r="W57" i="28"/>
  <c r="W254" i="28"/>
  <c r="W78" i="28"/>
  <c r="O80" i="28"/>
  <c r="O271" i="28"/>
  <c r="O138" i="28"/>
  <c r="O193" i="28"/>
  <c r="O135" i="28"/>
  <c r="O208" i="28"/>
  <c r="O95" i="28"/>
  <c r="O259" i="28"/>
  <c r="O168" i="28"/>
  <c r="O81" i="28"/>
  <c r="O242" i="28"/>
  <c r="W284" i="28"/>
  <c r="W225" i="28"/>
  <c r="W137" i="28"/>
  <c r="W244" i="28"/>
  <c r="W191" i="28"/>
  <c r="W135" i="28"/>
  <c r="W204" i="28"/>
  <c r="W81" i="28"/>
  <c r="W94" i="28"/>
  <c r="O64" i="28"/>
  <c r="O106" i="28"/>
  <c r="O280" i="28"/>
  <c r="O161" i="28"/>
  <c r="O103" i="28"/>
  <c r="O176" i="28"/>
  <c r="O63" i="28"/>
  <c r="O287" i="28"/>
  <c r="O283" i="28"/>
  <c r="O258" i="28"/>
  <c r="W218" i="28"/>
  <c r="W144" i="28"/>
  <c r="W65" i="28"/>
  <c r="W283" i="28"/>
  <c r="W174" i="28"/>
  <c r="W124" i="28"/>
  <c r="W237" i="28"/>
  <c r="W170" i="28"/>
  <c r="W104" i="28"/>
  <c r="W139" i="28"/>
  <c r="W90" i="28"/>
  <c r="W162" i="28"/>
  <c r="O41" i="28"/>
  <c r="O243" i="28"/>
  <c r="O47" i="28"/>
  <c r="O237" i="28"/>
  <c r="O165" i="28"/>
  <c r="O38" i="28"/>
  <c r="O139" i="28"/>
  <c r="O156" i="28"/>
  <c r="O53" i="28"/>
  <c r="O278" i="28"/>
  <c r="O48" i="28"/>
  <c r="M62" i="28"/>
  <c r="J62" i="28"/>
  <c r="L62" i="28"/>
  <c r="E62" i="28"/>
  <c r="D63" i="28"/>
  <c r="C63" i="28"/>
  <c r="X63" i="28"/>
  <c r="T63" i="28"/>
  <c r="D64" i="28"/>
  <c r="J64" i="28"/>
  <c r="U64" i="28"/>
  <c r="P65" i="28"/>
  <c r="H65" i="28"/>
  <c r="B65" i="28"/>
  <c r="L65" i="28"/>
  <c r="E292" i="28"/>
  <c r="T292" i="28"/>
  <c r="C292" i="28"/>
  <c r="U292" i="28"/>
  <c r="J292" i="28"/>
  <c r="K292" i="28"/>
  <c r="S292" i="28"/>
  <c r="R292" i="28"/>
  <c r="B292" i="28"/>
  <c r="X292" i="28"/>
  <c r="P292" i="28"/>
  <c r="H292" i="28"/>
  <c r="M292" i="28"/>
  <c r="L292" i="28"/>
  <c r="D292" i="28"/>
  <c r="R197" i="28"/>
  <c r="T197" i="28"/>
  <c r="D197" i="28"/>
  <c r="E197" i="28"/>
  <c r="S197" i="28"/>
  <c r="C197" i="28"/>
  <c r="B197" i="28"/>
  <c r="K197" i="28"/>
  <c r="J197" i="28"/>
  <c r="L197" i="28"/>
  <c r="X197" i="28"/>
  <c r="P197" i="28"/>
  <c r="M197" i="28"/>
  <c r="U197" i="28"/>
  <c r="H197" i="28"/>
  <c r="B73" i="28"/>
  <c r="S73" i="28"/>
  <c r="U73" i="28"/>
  <c r="L73" i="28"/>
  <c r="K73" i="28"/>
  <c r="T73" i="28"/>
  <c r="D73" i="28"/>
  <c r="E73" i="28"/>
  <c r="P73" i="28"/>
  <c r="H73" i="28"/>
  <c r="X73" i="28"/>
  <c r="M73" i="28"/>
  <c r="R73" i="28"/>
  <c r="J73" i="28"/>
  <c r="C73" i="28"/>
  <c r="E44" i="28"/>
  <c r="D44" i="28"/>
  <c r="P44" i="28"/>
  <c r="U44" i="28"/>
  <c r="C44" i="28"/>
  <c r="X44" i="28"/>
  <c r="H44" i="28"/>
  <c r="L44" i="28"/>
  <c r="M44" i="28"/>
  <c r="R44" i="28"/>
  <c r="B44" i="28"/>
  <c r="K44" i="28"/>
  <c r="S44" i="28"/>
  <c r="T44" i="28"/>
  <c r="J44" i="28"/>
  <c r="U158" i="28"/>
  <c r="L158" i="28"/>
  <c r="S158" i="28"/>
  <c r="H158" i="28"/>
  <c r="J158" i="28"/>
  <c r="X158" i="28"/>
  <c r="D158" i="28"/>
  <c r="B158" i="28"/>
  <c r="K158" i="28"/>
  <c r="R158" i="28"/>
  <c r="T158" i="28"/>
  <c r="P158" i="28"/>
  <c r="M158" i="28"/>
  <c r="E158" i="28"/>
  <c r="C158" i="28"/>
  <c r="D256" i="28"/>
  <c r="R256" i="28"/>
  <c r="E256" i="28"/>
  <c r="M256" i="28"/>
  <c r="L256" i="28"/>
  <c r="T256" i="28"/>
  <c r="H256" i="28"/>
  <c r="B256" i="28"/>
  <c r="K256" i="28"/>
  <c r="U256" i="28"/>
  <c r="C256" i="28"/>
  <c r="P256" i="28"/>
  <c r="X256" i="28"/>
  <c r="J256" i="28"/>
  <c r="S256" i="28"/>
  <c r="U198" i="28"/>
  <c r="E198" i="28"/>
  <c r="C198" i="28"/>
  <c r="J198" i="28"/>
  <c r="S198" i="28"/>
  <c r="H198" i="28"/>
  <c r="M198" i="28"/>
  <c r="P198" i="28"/>
  <c r="K198" i="28"/>
  <c r="X198" i="28"/>
  <c r="B198" i="28"/>
  <c r="T198" i="28"/>
  <c r="R198" i="28"/>
  <c r="D198" i="28"/>
  <c r="L198" i="28"/>
  <c r="B241" i="28"/>
  <c r="P241" i="28"/>
  <c r="L241" i="28"/>
  <c r="T241" i="28"/>
  <c r="H241" i="28"/>
  <c r="S241" i="28"/>
  <c r="C241" i="28"/>
  <c r="E241" i="28"/>
  <c r="J241" i="28"/>
  <c r="K241" i="28"/>
  <c r="X241" i="28"/>
  <c r="D241" i="28"/>
  <c r="M241" i="28"/>
  <c r="R241" i="28"/>
  <c r="U241" i="28"/>
  <c r="L66" i="28"/>
  <c r="E66" i="28"/>
  <c r="D66" i="28"/>
  <c r="T66" i="28"/>
  <c r="S66" i="28"/>
  <c r="C66" i="28"/>
  <c r="M66" i="28"/>
  <c r="K66" i="28"/>
  <c r="H66" i="28"/>
  <c r="P66" i="28"/>
  <c r="X66" i="28"/>
  <c r="U66" i="28"/>
  <c r="J66" i="28"/>
  <c r="R66" i="28"/>
  <c r="B66" i="28"/>
  <c r="L60" i="28"/>
  <c r="J60" i="28"/>
  <c r="M60" i="28"/>
  <c r="D60" i="28"/>
  <c r="R60" i="28"/>
  <c r="H60" i="28"/>
  <c r="P60" i="28"/>
  <c r="B60" i="28"/>
  <c r="X60" i="28"/>
  <c r="T60" i="28"/>
  <c r="S60" i="28"/>
  <c r="K60" i="28"/>
  <c r="U60" i="28"/>
  <c r="C60" i="28"/>
  <c r="E60" i="28"/>
  <c r="R56" i="28"/>
  <c r="C56" i="28"/>
  <c r="M56" i="28"/>
  <c r="E56" i="28"/>
  <c r="B56" i="28"/>
  <c r="X56" i="28"/>
  <c r="H56" i="28"/>
  <c r="D56" i="28"/>
  <c r="J56" i="28"/>
  <c r="P56" i="28"/>
  <c r="L56" i="28"/>
  <c r="K56" i="28"/>
  <c r="S56" i="28"/>
  <c r="U56" i="28"/>
  <c r="T56" i="28"/>
  <c r="U226" i="28"/>
  <c r="E226" i="28"/>
  <c r="C226" i="28"/>
  <c r="J226" i="28"/>
  <c r="S226" i="28"/>
  <c r="H226" i="28"/>
  <c r="M226" i="28"/>
  <c r="L226" i="28"/>
  <c r="K226" i="28"/>
  <c r="X226" i="28"/>
  <c r="B226" i="28"/>
  <c r="T226" i="28"/>
  <c r="P226" i="28"/>
  <c r="R226" i="28"/>
  <c r="D226" i="28"/>
  <c r="R213" i="28"/>
  <c r="T213" i="28"/>
  <c r="D213" i="28"/>
  <c r="E213" i="28"/>
  <c r="S213" i="28"/>
  <c r="C213" i="28"/>
  <c r="B213" i="28"/>
  <c r="K213" i="28"/>
  <c r="J213" i="28"/>
  <c r="L213" i="28"/>
  <c r="X213" i="28"/>
  <c r="P213" i="28"/>
  <c r="M213" i="28"/>
  <c r="U213" i="28"/>
  <c r="H213" i="28"/>
  <c r="U202" i="28"/>
  <c r="E202" i="28"/>
  <c r="C202" i="28"/>
  <c r="J202" i="28"/>
  <c r="S202" i="28"/>
  <c r="H202" i="28"/>
  <c r="M202" i="28"/>
  <c r="B202" i="28"/>
  <c r="L202" i="28"/>
  <c r="K202" i="28"/>
  <c r="X202" i="28"/>
  <c r="T202" i="28"/>
  <c r="P202" i="28"/>
  <c r="R202" i="28"/>
  <c r="D202" i="28"/>
  <c r="U159" i="28"/>
  <c r="R159" i="28"/>
  <c r="B159" i="28"/>
  <c r="S159" i="28"/>
  <c r="L159" i="28"/>
  <c r="J159" i="28"/>
  <c r="T159" i="28"/>
  <c r="C159" i="28"/>
  <c r="E159" i="28"/>
  <c r="M159" i="28"/>
  <c r="K159" i="28"/>
  <c r="H159" i="28"/>
  <c r="D159" i="28"/>
  <c r="X159" i="28"/>
  <c r="P159" i="28"/>
  <c r="M134" i="28"/>
  <c r="R134" i="28"/>
  <c r="X134" i="28"/>
  <c r="E134" i="28"/>
  <c r="C134" i="28"/>
  <c r="U134" i="28"/>
  <c r="D134" i="28"/>
  <c r="B134" i="28"/>
  <c r="L134" i="28"/>
  <c r="S134" i="28"/>
  <c r="T134" i="28"/>
  <c r="K134" i="28"/>
  <c r="J134" i="28"/>
  <c r="P134" i="28"/>
  <c r="H134" i="28"/>
  <c r="M121" i="28"/>
  <c r="H121" i="28"/>
  <c r="P121" i="28"/>
  <c r="J121" i="28"/>
  <c r="R121" i="28"/>
  <c r="S121" i="28"/>
  <c r="L121" i="28"/>
  <c r="C121" i="28"/>
  <c r="E121" i="28"/>
  <c r="B121" i="28"/>
  <c r="D121" i="28"/>
  <c r="T121" i="28"/>
  <c r="X121" i="28"/>
  <c r="K121" i="28"/>
  <c r="U121" i="28"/>
  <c r="B143" i="28"/>
  <c r="K143" i="28"/>
  <c r="S143" i="28"/>
  <c r="R143" i="28"/>
  <c r="J143" i="28"/>
  <c r="T143" i="28"/>
  <c r="P143" i="28"/>
  <c r="H143" i="28"/>
  <c r="E143" i="28"/>
  <c r="U143" i="28"/>
  <c r="X143" i="28"/>
  <c r="L143" i="28"/>
  <c r="M143" i="28"/>
  <c r="C143" i="28"/>
  <c r="D143" i="28"/>
  <c r="B179" i="28"/>
  <c r="P179" i="28"/>
  <c r="R179" i="28"/>
  <c r="T179" i="28"/>
  <c r="J179" i="28"/>
  <c r="M179" i="28"/>
  <c r="L179" i="28"/>
  <c r="X179" i="28"/>
  <c r="D179" i="28"/>
  <c r="E179" i="28"/>
  <c r="H179" i="28"/>
  <c r="S179" i="28"/>
  <c r="U179" i="28"/>
  <c r="K179" i="28"/>
  <c r="C179" i="28"/>
  <c r="T250" i="28"/>
  <c r="X250" i="28"/>
  <c r="S250" i="28"/>
  <c r="D250" i="28"/>
  <c r="P250" i="28"/>
  <c r="B250" i="28"/>
  <c r="L250" i="28"/>
  <c r="K250" i="28"/>
  <c r="J250" i="28"/>
  <c r="E250" i="28"/>
  <c r="R250" i="28"/>
  <c r="H250" i="28"/>
  <c r="M250" i="28"/>
  <c r="U250" i="28"/>
  <c r="C250" i="28"/>
  <c r="X182" i="28"/>
  <c r="B182" i="28"/>
  <c r="S182" i="28"/>
  <c r="C182" i="28"/>
  <c r="J182" i="28"/>
  <c r="T182" i="28"/>
  <c r="R182" i="28"/>
  <c r="H182" i="28"/>
  <c r="U182" i="28"/>
  <c r="L182" i="28"/>
  <c r="K182" i="28"/>
  <c r="M182" i="28"/>
  <c r="E182" i="28"/>
  <c r="D182" i="28"/>
  <c r="P182" i="28"/>
  <c r="D267" i="28"/>
  <c r="S267" i="28"/>
  <c r="J267" i="28"/>
  <c r="R267" i="28"/>
  <c r="P267" i="28"/>
  <c r="L267" i="28"/>
  <c r="C267" i="28"/>
  <c r="T267" i="28"/>
  <c r="H267" i="28"/>
  <c r="K267" i="28"/>
  <c r="B267" i="28"/>
  <c r="U267" i="28"/>
  <c r="E267" i="28"/>
  <c r="M267" i="28"/>
  <c r="X267" i="28"/>
  <c r="L132" i="28"/>
  <c r="E132" i="28"/>
  <c r="S132" i="28"/>
  <c r="R132" i="28"/>
  <c r="D132" i="28"/>
  <c r="B132" i="28"/>
  <c r="X132" i="28"/>
  <c r="T132" i="28"/>
  <c r="C132" i="28"/>
  <c r="P132" i="28"/>
  <c r="M132" i="28"/>
  <c r="H132" i="28"/>
  <c r="K132" i="28"/>
  <c r="J132" i="28"/>
  <c r="U132" i="28"/>
  <c r="S300" i="28"/>
  <c r="H300" i="28"/>
  <c r="L300" i="28"/>
  <c r="U300" i="28"/>
  <c r="M300" i="28"/>
  <c r="D300" i="28"/>
  <c r="K300" i="28"/>
  <c r="P300" i="28"/>
  <c r="B300" i="28"/>
  <c r="E300" i="28"/>
  <c r="J300" i="28"/>
  <c r="T300" i="28"/>
  <c r="X300" i="28"/>
  <c r="R300" i="28"/>
  <c r="C300" i="28"/>
  <c r="H186" i="28"/>
  <c r="M186" i="28"/>
  <c r="U186" i="28"/>
  <c r="E186" i="28"/>
  <c r="K186" i="28"/>
  <c r="X186" i="28"/>
  <c r="S186" i="28"/>
  <c r="R186" i="28"/>
  <c r="D186" i="28"/>
  <c r="B186" i="28"/>
  <c r="C186" i="28"/>
  <c r="J186" i="28"/>
  <c r="T186" i="28"/>
  <c r="P186" i="28"/>
  <c r="L186" i="28"/>
  <c r="U214" i="28"/>
  <c r="E214" i="28"/>
  <c r="C214" i="28"/>
  <c r="J214" i="28"/>
  <c r="S214" i="28"/>
  <c r="H214" i="28"/>
  <c r="M214" i="28"/>
  <c r="P214" i="28"/>
  <c r="K214" i="28"/>
  <c r="X214" i="28"/>
  <c r="B214" i="28"/>
  <c r="T214" i="28"/>
  <c r="R214" i="28"/>
  <c r="D214" i="28"/>
  <c r="L214" i="28"/>
  <c r="S285" i="28"/>
  <c r="C285" i="28"/>
  <c r="B285" i="28"/>
  <c r="L285" i="28"/>
  <c r="J285" i="28"/>
  <c r="P285" i="28"/>
  <c r="X285" i="28"/>
  <c r="K285" i="28"/>
  <c r="R285" i="28"/>
  <c r="U285" i="28"/>
  <c r="H285" i="28"/>
  <c r="T285" i="28"/>
  <c r="D285" i="28"/>
  <c r="M285" i="28"/>
  <c r="E285" i="28"/>
  <c r="W157" i="28"/>
  <c r="W77" i="28"/>
  <c r="O175" i="28"/>
  <c r="W241" i="28"/>
  <c r="O143" i="28"/>
  <c r="O131" i="28"/>
  <c r="O73" i="28"/>
  <c r="O152" i="28"/>
  <c r="O269" i="28"/>
  <c r="W80" i="28"/>
  <c r="W60" i="28"/>
  <c r="G137" i="28"/>
  <c r="G117" i="28"/>
  <c r="G94" i="28"/>
  <c r="G43" i="28"/>
  <c r="G267" i="28"/>
  <c r="G198" i="28"/>
  <c r="G121" i="28"/>
  <c r="G238" i="28"/>
  <c r="G226" i="28"/>
  <c r="G131" i="28"/>
  <c r="G176" i="28"/>
  <c r="G38" i="28"/>
  <c r="G258" i="28"/>
  <c r="G178" i="28"/>
  <c r="G158" i="28"/>
  <c r="G152" i="28"/>
  <c r="G69" i="28"/>
  <c r="W47" i="28"/>
  <c r="W285" i="28"/>
  <c r="W186" i="28"/>
  <c r="W128" i="28"/>
  <c r="W41" i="28"/>
  <c r="W251" i="28"/>
  <c r="W108" i="28"/>
  <c r="W205" i="28"/>
  <c r="W88" i="28"/>
  <c r="W213" i="28"/>
  <c r="W107" i="28"/>
  <c r="G50" i="28"/>
  <c r="G237" i="28"/>
  <c r="G75" i="28"/>
  <c r="G165" i="28"/>
  <c r="G45" i="28"/>
  <c r="G275" i="28"/>
  <c r="G195" i="28"/>
  <c r="G61" i="28"/>
  <c r="G229" i="28"/>
  <c r="G83" i="28"/>
  <c r="P62" i="28"/>
  <c r="H62" i="28"/>
  <c r="C62" i="28"/>
  <c r="S63" i="28"/>
  <c r="M63" i="28"/>
  <c r="J63" i="28"/>
  <c r="B64" i="28"/>
  <c r="X64" i="28"/>
  <c r="E64" i="28"/>
  <c r="X65" i="28"/>
  <c r="T65" i="28"/>
  <c r="B27" i="5"/>
  <c r="B25" i="5"/>
  <c r="B30" i="5"/>
  <c r="B24" i="5"/>
  <c r="B28" i="5"/>
  <c r="B33" i="5"/>
  <c r="B23" i="5"/>
  <c r="B32" i="5"/>
  <c r="B35" i="5"/>
  <c r="B29" i="5"/>
  <c r="B36" i="5"/>
  <c r="B34" i="5"/>
  <c r="B31" i="5"/>
  <c r="B26" i="5"/>
  <c r="B37" i="5"/>
  <c r="Y3" i="29"/>
  <c r="AJ6" i="5"/>
  <c r="Q17" i="8" s="1"/>
  <c r="Y8" i="5"/>
  <c r="W6" i="8" s="1"/>
  <c r="AC7" i="5"/>
  <c r="T10" i="8" s="1"/>
  <c r="Z29" i="5"/>
  <c r="AJ7" i="8" s="1"/>
  <c r="AL9" i="5"/>
  <c r="Z19" i="8" s="1"/>
  <c r="AH44" i="5"/>
  <c r="AH15" i="8" s="1"/>
  <c r="AF27" i="5"/>
  <c r="AD13" i="8" s="1"/>
  <c r="AG26" i="5"/>
  <c r="AA14" i="8" s="1"/>
  <c r="AF45" i="5"/>
  <c r="AK13" i="8" s="1"/>
  <c r="Y11" i="5"/>
  <c r="AF6" i="8" s="1"/>
  <c r="AF22" i="5"/>
  <c r="O13" i="8" s="1"/>
  <c r="AE27" i="5"/>
  <c r="AD12" i="8" s="1"/>
  <c r="AL24" i="5"/>
  <c r="U19" i="8" s="1"/>
  <c r="AI45" i="5"/>
  <c r="AK16" i="8" s="1"/>
  <c r="Y10" i="5"/>
  <c r="AC6" i="8" s="1"/>
  <c r="AJ29" i="5"/>
  <c r="AJ17" i="8" s="1"/>
  <c r="AG43" i="5"/>
  <c r="AE14" i="8" s="1"/>
  <c r="AD25" i="5"/>
  <c r="X11" i="8" s="1"/>
  <c r="AG7" i="5"/>
  <c r="T14" i="8" s="1"/>
  <c r="AB8" i="5"/>
  <c r="W9" i="8" s="1"/>
  <c r="AH45" i="5"/>
  <c r="AK15" i="8" s="1"/>
  <c r="AL42" i="5"/>
  <c r="AB19" i="8" s="1"/>
  <c r="AK28" i="5"/>
  <c r="AG18" i="8" s="1"/>
  <c r="AL8" i="5"/>
  <c r="W19" i="8" s="1"/>
  <c r="AC45" i="5"/>
  <c r="AK10" i="8" s="1"/>
  <c r="Z22" i="5"/>
  <c r="O7" i="8" s="1"/>
  <c r="AI7" i="5"/>
  <c r="T16" i="8" s="1"/>
  <c r="AH43" i="5"/>
  <c r="AE15" i="8" s="1"/>
  <c r="AL13" i="5"/>
  <c r="AL19" i="8" s="1"/>
  <c r="AM40" i="5"/>
  <c r="V20" i="8" s="1"/>
  <c r="AL27" i="5"/>
  <c r="AD19" i="8" s="1"/>
  <c r="Z44" i="5"/>
  <c r="AH7" i="8" s="1"/>
  <c r="AA24" i="5"/>
  <c r="U8" i="8" s="1"/>
  <c r="AG12" i="5"/>
  <c r="AI14" i="8" s="1"/>
  <c r="AE6" i="5"/>
  <c r="Q12" i="8" s="1"/>
  <c r="AL26" i="5"/>
  <c r="AA19" i="8" s="1"/>
  <c r="AH27" i="5"/>
  <c r="AD15" i="8" s="1"/>
  <c r="AA40" i="5"/>
  <c r="V8" i="8" s="1"/>
  <c r="AB24" i="5"/>
  <c r="U9" i="8" s="1"/>
  <c r="B51" i="5"/>
  <c r="D17" i="8" s="1"/>
  <c r="AC8" i="5"/>
  <c r="W10" i="8" s="1"/>
  <c r="AH10" i="5"/>
  <c r="AC15" i="8" s="1"/>
  <c r="AA13" i="5"/>
  <c r="AL8" i="8" s="1"/>
  <c r="AG41" i="5"/>
  <c r="Y14" i="8" s="1"/>
  <c r="AE11" i="5"/>
  <c r="AF12" i="8" s="1"/>
  <c r="AK7" i="5"/>
  <c r="T18" i="8" s="1"/>
  <c r="AL10" i="5"/>
  <c r="AC19" i="8" s="1"/>
  <c r="AE44" i="5"/>
  <c r="AH12" i="8" s="1"/>
  <c r="AJ42" i="5"/>
  <c r="AB17" i="8" s="1"/>
  <c r="Y12" i="5"/>
  <c r="AI6" i="8" s="1"/>
  <c r="AD11" i="5"/>
  <c r="AF11" i="8" s="1"/>
  <c r="AL22" i="5"/>
  <c r="O19" i="8" s="1"/>
  <c r="AJ41" i="5"/>
  <c r="Y17" i="8" s="1"/>
  <c r="AC13" i="5"/>
  <c r="AL10" i="8" s="1"/>
  <c r="AJ11" i="5"/>
  <c r="AF17" i="8" s="1"/>
  <c r="AK11" i="5"/>
  <c r="AF18" i="8" s="1"/>
  <c r="AH28" i="5"/>
  <c r="AG15" i="8" s="1"/>
  <c r="AF44" i="5"/>
  <c r="AH13" i="8" s="1"/>
  <c r="AK40" i="5"/>
  <c r="V18" i="8" s="1"/>
  <c r="Y42" i="5"/>
  <c r="AB6" i="8" s="1"/>
  <c r="AI41" i="5"/>
  <c r="Y16" i="8" s="1"/>
  <c r="AC28" i="5"/>
  <c r="AG10" i="8" s="1"/>
  <c r="AC6" i="5"/>
  <c r="Q10" i="8" s="1"/>
  <c r="AB42" i="5"/>
  <c r="AB9" i="8" s="1"/>
  <c r="AL23" i="5"/>
  <c r="R19" i="8" s="1"/>
  <c r="AI13" i="5"/>
  <c r="AL16" i="8" s="1"/>
  <c r="AM44" i="5"/>
  <c r="AH20" i="8" s="1"/>
  <c r="AM23" i="5"/>
  <c r="R20" i="8" s="1"/>
  <c r="AB39" i="5"/>
  <c r="S9" i="8" s="1"/>
  <c r="Z6" i="5"/>
  <c r="Q7" i="8" s="1"/>
  <c r="AL38" i="5"/>
  <c r="P19" i="8" s="1"/>
  <c r="AK45" i="5"/>
  <c r="AK18" i="8" s="1"/>
  <c r="AD39" i="5"/>
  <c r="S11" i="8" s="1"/>
  <c r="AE28" i="5"/>
  <c r="AG12" i="8" s="1"/>
  <c r="AC22" i="5"/>
  <c r="O10" i="8" s="1"/>
  <c r="AH25" i="5"/>
  <c r="X15" i="8" s="1"/>
  <c r="Y41" i="5"/>
  <c r="Y6" i="8" s="1"/>
  <c r="AL45" i="5"/>
  <c r="AK19" i="8" s="1"/>
  <c r="AI42" i="5"/>
  <c r="AB16" i="8" s="1"/>
  <c r="AE26" i="5"/>
  <c r="AA12" i="8" s="1"/>
  <c r="AI23" i="5"/>
  <c r="R16" i="8" s="1"/>
  <c r="AC10" i="5"/>
  <c r="AC10" i="8" s="1"/>
  <c r="Y13" i="5"/>
  <c r="AL6" i="8" s="1"/>
  <c r="AJ13" i="5"/>
  <c r="AL17" i="8" s="1"/>
  <c r="AA26" i="5"/>
  <c r="AA8" i="8" s="1"/>
  <c r="AK29" i="5"/>
  <c r="AJ18" i="8" s="1"/>
  <c r="AJ28" i="5"/>
  <c r="AG17" i="8" s="1"/>
  <c r="AM45" i="5"/>
  <c r="AK20" i="8" s="1"/>
  <c r="AC43" i="5"/>
  <c r="AE10" i="8" s="1"/>
  <c r="AE23" i="5"/>
  <c r="R12" i="8" s="1"/>
  <c r="AA22" i="5"/>
  <c r="O8" i="8" s="1"/>
  <c r="AD45" i="5"/>
  <c r="AK11" i="8" s="1"/>
  <c r="AH13" i="5"/>
  <c r="AL15" i="8" s="1"/>
  <c r="AI43" i="5"/>
  <c r="AE16" i="8" s="1"/>
  <c r="AJ44" i="5"/>
  <c r="AH17" i="8" s="1"/>
  <c r="B65" i="5"/>
  <c r="C14" i="8" s="1"/>
  <c r="AM11" i="5"/>
  <c r="AF20" i="8" s="1"/>
  <c r="AD13" i="5"/>
  <c r="AL11" i="8" s="1"/>
  <c r="AA8" i="5"/>
  <c r="W8" i="8" s="1"/>
  <c r="AD12" i="5"/>
  <c r="AI11" i="8" s="1"/>
  <c r="AI22" i="5"/>
  <c r="O16" i="8" s="1"/>
  <c r="AE7" i="5"/>
  <c r="T12" i="8" s="1"/>
  <c r="B44" i="5"/>
  <c r="D10" i="8" s="1"/>
  <c r="B63" i="5"/>
  <c r="C12" i="8" s="1"/>
  <c r="AJ40" i="5"/>
  <c r="V17" i="8" s="1"/>
  <c r="AJ10" i="5"/>
  <c r="AC17" i="8" s="1"/>
  <c r="B43" i="5"/>
  <c r="D9" i="8" s="1"/>
  <c r="AI26" i="5"/>
  <c r="AA16" i="8" s="1"/>
  <c r="AF10" i="5"/>
  <c r="AC13" i="8" s="1"/>
  <c r="AE43" i="5"/>
  <c r="AE12" i="8" s="1"/>
  <c r="AB9" i="5"/>
  <c r="Z9" i="8" s="1"/>
  <c r="AJ27" i="5"/>
  <c r="AD17" i="8" s="1"/>
  <c r="AJ39" i="5"/>
  <c r="S17" i="8" s="1"/>
  <c r="AB12" i="5"/>
  <c r="AI9" i="8" s="1"/>
  <c r="AI27" i="5"/>
  <c r="AD16" i="8" s="1"/>
  <c r="AB28" i="5"/>
  <c r="AG9" i="8" s="1"/>
  <c r="AL39" i="5"/>
  <c r="S19" i="8" s="1"/>
  <c r="AK24" i="5"/>
  <c r="U18" i="8" s="1"/>
  <c r="AH40" i="5"/>
  <c r="V15" i="8" s="1"/>
  <c r="AG22" i="5"/>
  <c r="O14" i="8" s="1"/>
  <c r="AD42" i="5"/>
  <c r="AB11" i="8" s="1"/>
  <c r="B46" i="5"/>
  <c r="D12" i="8" s="1"/>
  <c r="AI9" i="5"/>
  <c r="Z16" i="8" s="1"/>
  <c r="AF38" i="5"/>
  <c r="P13" i="8" s="1"/>
  <c r="AB11" i="5"/>
  <c r="AF9" i="8" s="1"/>
  <c r="AG10" i="5"/>
  <c r="AC14" i="8" s="1"/>
  <c r="AH26" i="5"/>
  <c r="AA15" i="8" s="1"/>
  <c r="AF40" i="5"/>
  <c r="V13" i="8" s="1"/>
  <c r="B48" i="5"/>
  <c r="D14" i="8" s="1"/>
  <c r="AF13" i="5"/>
  <c r="AL13" i="8" s="1"/>
  <c r="AM10" i="5"/>
  <c r="AC20" i="8" s="1"/>
  <c r="Z41" i="5"/>
  <c r="Y7" i="8" s="1"/>
  <c r="AK22" i="5"/>
  <c r="O18" i="8" s="1"/>
  <c r="AB45" i="5"/>
  <c r="AK9" i="8" s="1"/>
  <c r="Z11" i="5"/>
  <c r="AF7" i="8" s="1"/>
  <c r="AA28" i="5"/>
  <c r="AG8" i="8" s="1"/>
  <c r="AB44" i="5"/>
  <c r="AH9" i="8" s="1"/>
  <c r="AF28" i="5"/>
  <c r="AG13" i="8" s="1"/>
  <c r="AA25" i="5"/>
  <c r="X8" i="8" s="1"/>
  <c r="AE40" i="5"/>
  <c r="V12" i="8" s="1"/>
  <c r="AE12" i="5"/>
  <c r="AI12" i="8" s="1"/>
  <c r="AD9" i="5"/>
  <c r="Z11" i="8" s="1"/>
  <c r="B71" i="5"/>
  <c r="C20" i="8" s="1"/>
  <c r="B66" i="5"/>
  <c r="C15" i="8" s="1"/>
  <c r="AG8" i="5"/>
  <c r="W14" i="8" s="1"/>
  <c r="AI6" i="5"/>
  <c r="Q16" i="8" s="1"/>
  <c r="AK42" i="5"/>
  <c r="AB18" i="8" s="1"/>
  <c r="AF9" i="5"/>
  <c r="Z13" i="8" s="1"/>
  <c r="AI40" i="5"/>
  <c r="V16" i="8" s="1"/>
  <c r="AE45" i="5"/>
  <c r="AK12" i="8" s="1"/>
  <c r="AB27" i="5"/>
  <c r="AD9" i="8" s="1"/>
  <c r="AI29" i="5"/>
  <c r="AJ16" i="8" s="1"/>
  <c r="B57" i="5"/>
  <c r="C6" i="8" s="1"/>
  <c r="Y23" i="5"/>
  <c r="R6" i="8" s="1"/>
  <c r="AG45" i="5"/>
  <c r="AK14" i="8" s="1"/>
  <c r="AF25" i="5"/>
  <c r="X13" i="8" s="1"/>
  <c r="AH8" i="5"/>
  <c r="W15" i="8" s="1"/>
  <c r="AF24" i="5"/>
  <c r="U13" i="8" s="1"/>
  <c r="AA23" i="5"/>
  <c r="R8" i="8" s="1"/>
  <c r="Y40" i="5"/>
  <c r="V6" i="8" s="1"/>
  <c r="AM39" i="5"/>
  <c r="S20" i="8" s="1"/>
  <c r="AA29" i="5"/>
  <c r="AJ8" i="8" s="1"/>
  <c r="AC40" i="5"/>
  <c r="V10" i="8" s="1"/>
  <c r="AG25" i="5"/>
  <c r="X14" i="8" s="1"/>
  <c r="AC41" i="5"/>
  <c r="Y10" i="8" s="1"/>
  <c r="AA44" i="5"/>
  <c r="AH8" i="8" s="1"/>
  <c r="AI25" i="5"/>
  <c r="X16" i="8" s="1"/>
  <c r="AJ43" i="5"/>
  <c r="AE17" i="8" s="1"/>
  <c r="AL40" i="5"/>
  <c r="V19" i="8" s="1"/>
  <c r="Y38" i="5"/>
  <c r="P6" i="8" s="1"/>
  <c r="Z13" i="5"/>
  <c r="AL7" i="8" s="1"/>
  <c r="B67" i="5"/>
  <c r="C16" i="8" s="1"/>
  <c r="Z8" i="5"/>
  <c r="W7" i="8" s="1"/>
  <c r="AC24" i="5"/>
  <c r="U10" i="8" s="1"/>
  <c r="B42" i="5"/>
  <c r="D8" i="8" s="1"/>
  <c r="AH7" i="5"/>
  <c r="T15" i="8" s="1"/>
  <c r="AF23" i="5"/>
  <c r="R13" i="8" s="1"/>
  <c r="AD7" i="5"/>
  <c r="T11" i="8" s="1"/>
  <c r="AB29" i="5"/>
  <c r="AJ9" i="8" s="1"/>
  <c r="AK25" i="5"/>
  <c r="X18" i="8" s="1"/>
  <c r="AB26" i="5"/>
  <c r="AA9" i="8" s="1"/>
  <c r="B69" i="5"/>
  <c r="C18" i="8" s="1"/>
  <c r="B64" i="5"/>
  <c r="C13" i="8" s="1"/>
  <c r="AL29" i="5"/>
  <c r="AJ19" i="8" s="1"/>
  <c r="Z25" i="5"/>
  <c r="X7" i="8" s="1"/>
  <c r="Z42" i="5"/>
  <c r="AB7" i="8" s="1"/>
  <c r="AL25" i="5"/>
  <c r="X19" i="8" s="1"/>
  <c r="B41" i="5"/>
  <c r="D7" i="8" s="1"/>
  <c r="AD26" i="5"/>
  <c r="AA11" i="8" s="1"/>
  <c r="AA42" i="5"/>
  <c r="AB8" i="8" s="1"/>
  <c r="AF26" i="5"/>
  <c r="AA13" i="8" s="1"/>
  <c r="AH12" i="5"/>
  <c r="AI15" i="8" s="1"/>
  <c r="AB23" i="5"/>
  <c r="R9" i="8" s="1"/>
  <c r="AG29" i="5"/>
  <c r="AJ14" i="8" s="1"/>
  <c r="AD29" i="5"/>
  <c r="AJ11" i="8" s="1"/>
  <c r="AG11" i="5"/>
  <c r="AF14" i="8" s="1"/>
  <c r="Z10" i="5"/>
  <c r="AC7" i="8" s="1"/>
  <c r="AC38" i="5"/>
  <c r="P10" i="8" s="1"/>
  <c r="AL7" i="5"/>
  <c r="T19" i="8" s="1"/>
  <c r="B52" i="5"/>
  <c r="D18" i="8" s="1"/>
  <c r="AC29" i="5"/>
  <c r="AJ10" i="8" s="1"/>
  <c r="AK8" i="5"/>
  <c r="W18" i="8" s="1"/>
  <c r="Z27" i="5"/>
  <c r="AD7" i="8" s="1"/>
  <c r="AB43" i="5"/>
  <c r="AE9" i="8" s="1"/>
  <c r="AB13" i="5"/>
  <c r="AL9" i="8" s="1"/>
  <c r="AM25" i="5"/>
  <c r="X20" i="8" s="1"/>
  <c r="Z28" i="5"/>
  <c r="AG7" i="8" s="1"/>
  <c r="AA27" i="5"/>
  <c r="AD8" i="8" s="1"/>
  <c r="AA39" i="5"/>
  <c r="S8" i="8" s="1"/>
  <c r="AM13" i="5"/>
  <c r="AL20" i="8" s="1"/>
  <c r="B59" i="5"/>
  <c r="C8" i="8" s="1"/>
  <c r="AM24" i="5"/>
  <c r="U20" i="8" s="1"/>
  <c r="AM26" i="5"/>
  <c r="AA20" i="8" s="1"/>
  <c r="AH24" i="5"/>
  <c r="U15" i="8" s="1"/>
  <c r="AK3" i="29"/>
  <c r="AF41" i="5"/>
  <c r="Y13" i="8" s="1"/>
  <c r="AK9" i="5"/>
  <c r="Z18" i="8" s="1"/>
  <c r="Y25" i="5"/>
  <c r="X6" i="8" s="1"/>
  <c r="B45" i="5"/>
  <c r="D11" i="8" s="1"/>
  <c r="AK12" i="5"/>
  <c r="AI18" i="8" s="1"/>
  <c r="Y43" i="5"/>
  <c r="AE6" i="8" s="1"/>
  <c r="AK44" i="5"/>
  <c r="AH18" i="8" s="1"/>
  <c r="AA12" i="5"/>
  <c r="AI8" i="8" s="1"/>
  <c r="AL3" i="29"/>
  <c r="AH22" i="5"/>
  <c r="O15" i="8" s="1"/>
  <c r="AM3" i="29"/>
  <c r="AA6" i="5"/>
  <c r="Q8" i="8" s="1"/>
  <c r="AC12" i="5"/>
  <c r="AI10" i="8" s="1"/>
  <c r="Z45" i="5"/>
  <c r="AK7" i="8" s="1"/>
  <c r="Y29" i="5"/>
  <c r="AJ6" i="8" s="1"/>
  <c r="Z7" i="5"/>
  <c r="T7" i="8" s="1"/>
  <c r="AE22" i="5"/>
  <c r="O12" i="8" s="1"/>
  <c r="AN3" i="29"/>
  <c r="AM43" i="5"/>
  <c r="AE20" i="8" s="1"/>
  <c r="AI12" i="5"/>
  <c r="AI16" i="8" s="1"/>
  <c r="AF8" i="5"/>
  <c r="W13" i="8" s="1"/>
  <c r="Z12" i="5"/>
  <c r="AI7" i="8" s="1"/>
  <c r="AK23" i="5"/>
  <c r="R18" i="8" s="1"/>
  <c r="AI38" i="5"/>
  <c r="P16" i="8" s="1"/>
  <c r="AF11" i="5"/>
  <c r="AF13" i="8" s="1"/>
  <c r="Y28" i="5"/>
  <c r="AG6" i="8" s="1"/>
  <c r="AE10" i="5"/>
  <c r="AC12" i="8" s="1"/>
  <c r="AA45" i="5"/>
  <c r="AK8" i="8" s="1"/>
  <c r="AE25" i="5"/>
  <c r="X12" i="8" s="1"/>
  <c r="AG39" i="5"/>
  <c r="S14" i="8" s="1"/>
  <c r="AM29" i="5"/>
  <c r="AJ20" i="8" s="1"/>
  <c r="AG24" i="5"/>
  <c r="U14" i="8" s="1"/>
  <c r="AG9" i="5"/>
  <c r="Z14" i="8" s="1"/>
  <c r="AB41" i="5"/>
  <c r="Y9" i="8" s="1"/>
  <c r="AK6" i="5"/>
  <c r="Q18" i="8" s="1"/>
  <c r="AB3" i="29"/>
  <c r="AA43" i="5"/>
  <c r="AE8" i="8" s="1"/>
  <c r="AF29" i="5"/>
  <c r="AJ13" i="8" s="1"/>
  <c r="AJ9" i="5"/>
  <c r="Z17" i="8" s="1"/>
  <c r="AE8" i="5"/>
  <c r="W12" i="8" s="1"/>
  <c r="B50" i="5"/>
  <c r="D16" i="8" s="1"/>
  <c r="AA7" i="5"/>
  <c r="T8" i="8" s="1"/>
  <c r="AA9" i="5"/>
  <c r="Z8" i="8" s="1"/>
  <c r="AJ8" i="5"/>
  <c r="W17" i="8" s="1"/>
  <c r="B58" i="5"/>
  <c r="C7" i="8" s="1"/>
  <c r="E7" i="8" s="1"/>
  <c r="AA3" i="29"/>
  <c r="AK27" i="5"/>
  <c r="AD18" i="8" s="1"/>
  <c r="AE39" i="5"/>
  <c r="S12" i="8" s="1"/>
  <c r="AI8" i="5"/>
  <c r="W16" i="8" s="1"/>
  <c r="AM41" i="5"/>
  <c r="Y20" i="8" s="1"/>
  <c r="AK13" i="5"/>
  <c r="AL18" i="8" s="1"/>
  <c r="AJ26" i="5"/>
  <c r="AA17" i="8" s="1"/>
  <c r="AC26" i="5"/>
  <c r="AA10" i="8" s="1"/>
  <c r="AD8" i="5"/>
  <c r="W11" i="8" s="1"/>
  <c r="AG38" i="5"/>
  <c r="P14" i="8" s="1"/>
  <c r="AG23" i="5"/>
  <c r="R14" i="8" s="1"/>
  <c r="AE41" i="5"/>
  <c r="Y12" i="8" s="1"/>
  <c r="AC23" i="5"/>
  <c r="R10" i="8" s="1"/>
  <c r="AF12" i="5"/>
  <c r="AI13" i="8" s="1"/>
  <c r="AH6" i="5"/>
  <c r="Q15" i="8" s="1"/>
  <c r="Y7" i="5"/>
  <c r="T6" i="8" s="1"/>
  <c r="AC42" i="5"/>
  <c r="AB10" i="8" s="1"/>
  <c r="AE38" i="5"/>
  <c r="P12" i="8" s="1"/>
  <c r="AM12" i="5"/>
  <c r="AI20" i="8" s="1"/>
  <c r="AH29" i="5"/>
  <c r="AJ15" i="8" s="1"/>
  <c r="AE42" i="5"/>
  <c r="AB12" i="8" s="1"/>
  <c r="AD27" i="5"/>
  <c r="AD11" i="8" s="1"/>
  <c r="Z26" i="5"/>
  <c r="AA7" i="8" s="1"/>
  <c r="B53" i="5"/>
  <c r="D19" i="8" s="1"/>
  <c r="AJ22" i="5"/>
  <c r="O17" i="8" s="1"/>
  <c r="AF43" i="5"/>
  <c r="AE13" i="8" s="1"/>
  <c r="Z39" i="5"/>
  <c r="S7" i="8" s="1"/>
  <c r="AG44" i="5"/>
  <c r="AH14" i="8" s="1"/>
  <c r="AI39" i="5"/>
  <c r="S16" i="8" s="1"/>
  <c r="AC9" i="5"/>
  <c r="Z10" i="8" s="1"/>
  <c r="AH23" i="5"/>
  <c r="R15" i="8" s="1"/>
  <c r="AL44" i="5"/>
  <c r="AH19" i="8" s="1"/>
  <c r="AK10" i="5"/>
  <c r="AC18" i="8" s="1"/>
  <c r="AK38" i="5"/>
  <c r="P18" i="8" s="1"/>
  <c r="AI24" i="5"/>
  <c r="U16" i="8" s="1"/>
  <c r="AF42" i="5"/>
  <c r="AB13" i="8" s="1"/>
  <c r="AB7" i="5"/>
  <c r="T9" i="8" s="1"/>
  <c r="AB25" i="5"/>
  <c r="X9" i="8" s="1"/>
  <c r="AJ12" i="5"/>
  <c r="AI17" i="8" s="1"/>
  <c r="AD41" i="5"/>
  <c r="Y11" i="8" s="1"/>
  <c r="Z24" i="5"/>
  <c r="U7" i="8" s="1"/>
  <c r="AI28" i="5"/>
  <c r="AG16" i="8" s="1"/>
  <c r="AJ25" i="5"/>
  <c r="X17" i="8" s="1"/>
  <c r="AM27" i="5"/>
  <c r="AD20" i="8" s="1"/>
  <c r="AI10" i="5"/>
  <c r="AC16" i="8" s="1"/>
  <c r="B60" i="5"/>
  <c r="C9" i="8" s="1"/>
  <c r="B62" i="5"/>
  <c r="C11" i="8" s="1"/>
  <c r="AL11" i="5"/>
  <c r="AF19" i="8" s="1"/>
  <c r="Z38" i="5"/>
  <c r="P7" i="8" s="1"/>
  <c r="AM38" i="5"/>
  <c r="P20" i="8" s="1"/>
  <c r="AD43" i="5"/>
  <c r="AE11" i="8" s="1"/>
  <c r="AB22" i="5"/>
  <c r="O9" i="8" s="1"/>
  <c r="AJ45" i="5"/>
  <c r="AK17" i="8" s="1"/>
  <c r="AM9" i="5"/>
  <c r="Z20" i="8" s="1"/>
  <c r="AL43" i="5"/>
  <c r="AE19" i="8" s="1"/>
  <c r="AG27" i="5"/>
  <c r="AD14" i="8" s="1"/>
  <c r="Y6" i="5"/>
  <c r="Q6" i="8" s="1"/>
  <c r="B47" i="5"/>
  <c r="D13" i="8" s="1"/>
  <c r="Y9" i="5"/>
  <c r="Z6" i="8" s="1"/>
  <c r="AG42" i="5"/>
  <c r="AB14" i="8" s="1"/>
  <c r="Y27" i="5"/>
  <c r="AD6" i="8" s="1"/>
  <c r="AD28" i="5"/>
  <c r="AG11" i="8" s="1"/>
  <c r="AM42" i="5"/>
  <c r="AB20" i="8" s="1"/>
  <c r="AJ24" i="5"/>
  <c r="U17" i="8" s="1"/>
  <c r="B49" i="5"/>
  <c r="D15" i="8" s="1"/>
  <c r="AD44" i="5"/>
  <c r="AH11" i="8" s="1"/>
  <c r="AG6" i="5"/>
  <c r="Q14" i="8" s="1"/>
  <c r="B61" i="5"/>
  <c r="C10" i="8" s="1"/>
  <c r="E10" i="8" s="1"/>
  <c r="AM6" i="5"/>
  <c r="Q20" i="8" s="1"/>
  <c r="AL6" i="5"/>
  <c r="Q19" i="8" s="1"/>
  <c r="AE13" i="5"/>
  <c r="AL12" i="8" s="1"/>
  <c r="AH11" i="5"/>
  <c r="AF15" i="8" s="1"/>
  <c r="B70" i="5"/>
  <c r="C19" i="8" s="1"/>
  <c r="AM7" i="5"/>
  <c r="T20" i="8" s="1"/>
  <c r="AM28" i="5"/>
  <c r="AG20" i="8" s="1"/>
  <c r="AH39" i="5"/>
  <c r="S15" i="8" s="1"/>
  <c r="AK43" i="5"/>
  <c r="AE18" i="8" s="1"/>
  <c r="Z40" i="5"/>
  <c r="V7" i="8" s="1"/>
  <c r="AE24" i="5"/>
  <c r="U12" i="8" s="1"/>
  <c r="AG13" i="5"/>
  <c r="AL14" i="8" s="1"/>
  <c r="AL12" i="5"/>
  <c r="AI19" i="8" s="1"/>
  <c r="AI44" i="5"/>
  <c r="AH16" i="8" s="1"/>
  <c r="AL41" i="5"/>
  <c r="Y19" i="8" s="1"/>
  <c r="AH9" i="5"/>
  <c r="Z15" i="8" s="1"/>
  <c r="AA11" i="5"/>
  <c r="AF8" i="8" s="1"/>
  <c r="B40" i="5"/>
  <c r="D6" i="8" s="1"/>
  <c r="AD38" i="5"/>
  <c r="P11" i="8" s="1"/>
  <c r="AD24" i="5"/>
  <c r="U11" i="8" s="1"/>
  <c r="AE29" i="5"/>
  <c r="AJ12" i="8" s="1"/>
  <c r="Z23" i="5"/>
  <c r="R7" i="8" s="1"/>
  <c r="AG40" i="5"/>
  <c r="V14" i="8" s="1"/>
  <c r="Z9" i="5"/>
  <c r="Z7" i="8" s="1"/>
  <c r="AA10" i="5"/>
  <c r="AC8" i="8" s="1"/>
  <c r="AC25" i="5"/>
  <c r="X10" i="8" s="1"/>
  <c r="AC27" i="5"/>
  <c r="AD10" i="8" s="1"/>
  <c r="AK41" i="5"/>
  <c r="Y18" i="8" s="1"/>
  <c r="AB40" i="5"/>
  <c r="V9" i="8" s="1"/>
  <c r="Y44" i="5"/>
  <c r="AH6" i="8" s="1"/>
  <c r="AA38" i="5"/>
  <c r="P8" i="8" s="1"/>
  <c r="AB6" i="5"/>
  <c r="Q9" i="8" s="1"/>
  <c r="AD22" i="5"/>
  <c r="O11" i="8" s="1"/>
  <c r="AH41" i="5"/>
  <c r="Y15" i="8" s="1"/>
  <c r="AH42" i="5"/>
  <c r="AB15" i="8" s="1"/>
  <c r="AM22" i="5"/>
  <c r="O20" i="8" s="1"/>
  <c r="AC44" i="5"/>
  <c r="AH10" i="8" s="1"/>
  <c r="AJ7" i="5"/>
  <c r="T17" i="8" s="1"/>
  <c r="AC39" i="5"/>
  <c r="S10" i="8" s="1"/>
  <c r="AD6" i="5"/>
  <c r="Q11" i="8" s="1"/>
  <c r="AH38" i="5"/>
  <c r="P15" i="8" s="1"/>
  <c r="AI11" i="5"/>
  <c r="AF16" i="8" s="1"/>
  <c r="AB10" i="5"/>
  <c r="AC9" i="8" s="1"/>
  <c r="AF6" i="5"/>
  <c r="Q13" i="8" s="1"/>
  <c r="AM8" i="5"/>
  <c r="W20" i="8" s="1"/>
  <c r="Y24" i="5"/>
  <c r="U6" i="8" s="1"/>
  <c r="AG28" i="5"/>
  <c r="AG14" i="8" s="1"/>
  <c r="AK26" i="5"/>
  <c r="AA18" i="8" s="1"/>
  <c r="AB37" i="5"/>
  <c r="M9" i="8" s="1"/>
  <c r="AF7" i="5"/>
  <c r="T13" i="8" s="1"/>
  <c r="AD23" i="5"/>
  <c r="R11" i="8" s="1"/>
  <c r="AD40" i="5"/>
  <c r="V11" i="8" s="1"/>
  <c r="AF39" i="5"/>
  <c r="S13" i="8" s="1"/>
  <c r="Z43" i="5"/>
  <c r="AE7" i="8" s="1"/>
  <c r="Y45" i="5"/>
  <c r="AK6" i="8" s="1"/>
  <c r="B68" i="5"/>
  <c r="C17" i="8" s="1"/>
  <c r="AA41" i="5"/>
  <c r="Y8" i="8" s="1"/>
  <c r="AK39" i="5"/>
  <c r="S18" i="8" s="1"/>
  <c r="Y26" i="5"/>
  <c r="AA6" i="8" s="1"/>
  <c r="AJ38" i="5"/>
  <c r="P17" i="8" s="1"/>
  <c r="AA5" i="5"/>
  <c r="N8" i="8" s="1"/>
  <c r="AD5" i="5"/>
  <c r="AE5" i="5"/>
  <c r="AB38" i="5"/>
  <c r="Y5" i="5"/>
  <c r="Y22" i="5"/>
  <c r="O6" i="8" s="1"/>
  <c r="AH5" i="5"/>
  <c r="N15" i="8" s="1"/>
  <c r="AK37" i="5"/>
  <c r="Z3" i="29"/>
  <c r="AE9" i="5"/>
  <c r="Y39" i="5"/>
  <c r="S6" i="8" s="1"/>
  <c r="AL28" i="5"/>
  <c r="AG19" i="8" s="1"/>
  <c r="AJ23" i="5"/>
  <c r="R17" i="8" s="1"/>
  <c r="AC11" i="5"/>
  <c r="AF10" i="8" s="1"/>
  <c r="AD10" i="5"/>
  <c r="B54" i="5"/>
  <c r="D20" i="8" s="1"/>
  <c r="AC5" i="5"/>
  <c r="AI5" i="5"/>
  <c r="Z5" i="5"/>
  <c r="N7" i="8" s="1"/>
  <c r="AL21" i="5"/>
  <c r="AC37" i="5"/>
  <c r="AJ5" i="5"/>
  <c r="AL5" i="5"/>
  <c r="N19" i="8" s="1"/>
  <c r="AM37" i="5"/>
  <c r="M20" i="8" s="1"/>
  <c r="AK5" i="5"/>
  <c r="AG5" i="5"/>
  <c r="AJ37" i="5"/>
  <c r="M17" i="8" s="1"/>
  <c r="W19" i="28"/>
  <c r="O25" i="28"/>
  <c r="O8" i="28"/>
  <c r="AE37" i="5"/>
  <c r="AH37" i="5"/>
  <c r="W31" i="28"/>
  <c r="O27" i="28"/>
  <c r="AA37" i="5"/>
  <c r="Z37" i="5"/>
  <c r="M7" i="8" s="1"/>
  <c r="AI37" i="5"/>
  <c r="AD21" i="5"/>
  <c r="L11" i="8" s="1"/>
  <c r="G14" i="28"/>
  <c r="Z21" i="5"/>
  <c r="L7" i="8" s="1"/>
  <c r="O29" i="28"/>
  <c r="W4" i="28"/>
  <c r="Y37" i="5"/>
  <c r="AI21" i="5"/>
  <c r="L16" i="8" s="1"/>
  <c r="G18" i="28"/>
  <c r="AG37" i="5"/>
  <c r="M14" i="8" s="1"/>
  <c r="AB5" i="5"/>
  <c r="G26" i="28"/>
  <c r="G9" i="28"/>
  <c r="W10" i="28"/>
  <c r="W34" i="28"/>
  <c r="G13" i="28"/>
  <c r="O6" i="28"/>
  <c r="W12" i="28"/>
  <c r="G21" i="28"/>
  <c r="AD37" i="5"/>
  <c r="M11" i="8" s="1"/>
  <c r="AF5" i="5"/>
  <c r="AM5" i="5"/>
  <c r="AB21" i="5"/>
  <c r="G33" i="28"/>
  <c r="W32" i="28"/>
  <c r="AH21" i="5"/>
  <c r="AC21" i="5"/>
  <c r="AJ21" i="5"/>
  <c r="AA21" i="5"/>
  <c r="AE21" i="5"/>
  <c r="AF21" i="5"/>
  <c r="AK21" i="5"/>
  <c r="Y21" i="5"/>
  <c r="AG21" i="5"/>
  <c r="AL37" i="5"/>
  <c r="AM21" i="5"/>
  <c r="AF37" i="5"/>
  <c r="B3" i="29"/>
  <c r="AA33" i="5" l="1"/>
  <c r="AS8" i="8" s="1"/>
  <c r="BI3" i="29" a="1"/>
  <c r="BI3" i="29" s="1"/>
  <c r="AF33" i="5"/>
  <c r="AS13" i="8" s="1"/>
  <c r="AM30" i="5"/>
  <c r="AM20" i="8" s="1"/>
  <c r="E9" i="8"/>
  <c r="AG14" i="5"/>
  <c r="AG15" i="5" s="1"/>
  <c r="AG16" i="5" s="1"/>
  <c r="K14" i="8" s="1"/>
  <c r="BG3" i="29" a="1"/>
  <c r="BG3" i="29" s="1"/>
  <c r="AM14" i="5"/>
  <c r="AO20" i="8" s="1"/>
  <c r="AL46" i="5"/>
  <c r="AN19" i="8" s="1"/>
  <c r="AE49" i="5"/>
  <c r="AT12" i="8" s="1"/>
  <c r="AK14" i="5"/>
  <c r="AK15" i="5" s="1"/>
  <c r="AK16" i="5" s="1"/>
  <c r="K18" i="8" s="1"/>
  <c r="AH33" i="5"/>
  <c r="AS15" i="8" s="1"/>
  <c r="AK33" i="5"/>
  <c r="AS18" i="8" s="1"/>
  <c r="AE33" i="5"/>
  <c r="AS12" i="8" s="1"/>
  <c r="BD3" i="29" a="1"/>
  <c r="BD3" i="29" s="1"/>
  <c r="AG33" i="5"/>
  <c r="AS14" i="8" s="1"/>
  <c r="AC33" i="5"/>
  <c r="AS10" i="8" s="1"/>
  <c r="BC3" i="29" a="1"/>
  <c r="BC3" i="29" s="1"/>
  <c r="AW3" i="29" a="1"/>
  <c r="AW3" i="29" s="1"/>
  <c r="BF3" i="29" a="1"/>
  <c r="BF3" i="29" s="1"/>
  <c r="BA3" i="29" a="1"/>
  <c r="BA3" i="29" s="1"/>
  <c r="AU3" i="29" a="1"/>
  <c r="AU3" i="29" s="1"/>
  <c r="AZ3" i="29" a="1"/>
  <c r="AZ3" i="29" s="1"/>
  <c r="AX3" i="29" a="1"/>
  <c r="AX3" i="29" s="1"/>
  <c r="AF49" i="5"/>
  <c r="AT13" i="8" s="1"/>
  <c r="AB30" i="5"/>
  <c r="AB31" i="5" s="1"/>
  <c r="F9" i="8" s="1"/>
  <c r="AC14" i="5"/>
  <c r="AO10" i="8" s="1"/>
  <c r="O32" i="28"/>
  <c r="AB33" i="5"/>
  <c r="AS9" i="8" s="1"/>
  <c r="AI49" i="5"/>
  <c r="AT16" i="8" s="1"/>
  <c r="AL33" i="5"/>
  <c r="AS19" i="8" s="1"/>
  <c r="E12" i="8"/>
  <c r="AP7" i="8"/>
  <c r="AE14" i="5"/>
  <c r="AO12" i="8" s="1"/>
  <c r="AJ14" i="5"/>
  <c r="AO17" i="8" s="1"/>
  <c r="AB46" i="5"/>
  <c r="AN9" i="8" s="1"/>
  <c r="E19" i="8"/>
  <c r="AK46" i="5"/>
  <c r="AK47" i="5" s="1"/>
  <c r="G18" i="8" s="1"/>
  <c r="O31" i="28"/>
  <c r="L15" i="8"/>
  <c r="AP15" i="8" s="1"/>
  <c r="W27" i="28"/>
  <c r="AD17" i="5"/>
  <c r="AU11" i="8" s="1"/>
  <c r="AO18" i="8"/>
  <c r="E17" i="8"/>
  <c r="AQ14" i="8"/>
  <c r="O34" i="28"/>
  <c r="AG30" i="5"/>
  <c r="AM14" i="8" s="1"/>
  <c r="AJ33" i="5"/>
  <c r="AS17" i="8" s="1"/>
  <c r="W6" i="28"/>
  <c r="G34" i="28"/>
  <c r="O10" i="28"/>
  <c r="W26" i="28"/>
  <c r="Z33" i="5"/>
  <c r="AS7" i="8" s="1"/>
  <c r="AI46" i="5"/>
  <c r="AN16" i="8" s="1"/>
  <c r="AA49" i="5"/>
  <c r="AT8" i="8" s="1"/>
  <c r="AC11" i="8"/>
  <c r="Z12" i="8"/>
  <c r="P9" i="8"/>
  <c r="AQ9" i="8" s="1"/>
  <c r="AP11" i="8"/>
  <c r="O14" i="28"/>
  <c r="W25" i="28"/>
  <c r="E8" i="8"/>
  <c r="E14" i="8"/>
  <c r="AQ11" i="8"/>
  <c r="AP16" i="8"/>
  <c r="AF46" i="5"/>
  <c r="AN13" i="8" s="1"/>
  <c r="AM33" i="5"/>
  <c r="AS20" i="8" s="1"/>
  <c r="Y33" i="5"/>
  <c r="AS6" i="8" s="1"/>
  <c r="L10" i="8"/>
  <c r="AP10" i="8" s="1"/>
  <c r="O26" i="28"/>
  <c r="O18" i="28"/>
  <c r="AD30" i="5"/>
  <c r="AM11" i="8" s="1"/>
  <c r="AQ7" i="8"/>
  <c r="AQ20" i="8"/>
  <c r="AC49" i="5"/>
  <c r="AT10" i="8" s="1"/>
  <c r="E11" i="8"/>
  <c r="C30" i="28"/>
  <c r="T30" i="28"/>
  <c r="S30" i="28"/>
  <c r="E30" i="28"/>
  <c r="M30" i="28"/>
  <c r="L30" i="28"/>
  <c r="D30" i="28"/>
  <c r="J30" i="28"/>
  <c r="B30" i="28"/>
  <c r="X30" i="28"/>
  <c r="R30" i="28"/>
  <c r="H30" i="28"/>
  <c r="U30" i="28"/>
  <c r="K30" i="28"/>
  <c r="P30" i="28"/>
  <c r="G30" i="28"/>
  <c r="R16" i="28"/>
  <c r="M16" i="28"/>
  <c r="C16" i="28"/>
  <c r="P16" i="28"/>
  <c r="T16" i="28"/>
  <c r="U16" i="28"/>
  <c r="J16" i="28"/>
  <c r="B16" i="28"/>
  <c r="L16" i="28"/>
  <c r="H16" i="28"/>
  <c r="D16" i="28"/>
  <c r="X16" i="28"/>
  <c r="K16" i="28"/>
  <c r="S16" i="28"/>
  <c r="E16" i="28"/>
  <c r="R7" i="28"/>
  <c r="J7" i="28"/>
  <c r="C7" i="28"/>
  <c r="P7" i="28"/>
  <c r="B7" i="28"/>
  <c r="S7" i="28"/>
  <c r="H7" i="28"/>
  <c r="E7" i="28"/>
  <c r="X7" i="28"/>
  <c r="K7" i="28"/>
  <c r="L7" i="28"/>
  <c r="D7" i="28"/>
  <c r="U7" i="28"/>
  <c r="M7" i="28"/>
  <c r="T7" i="28"/>
  <c r="W7" i="28"/>
  <c r="M15" i="28"/>
  <c r="R15" i="28"/>
  <c r="D15" i="28"/>
  <c r="J15" i="28"/>
  <c r="H15" i="28"/>
  <c r="B15" i="28"/>
  <c r="X15" i="28"/>
  <c r="T15" i="28"/>
  <c r="K15" i="28"/>
  <c r="L15" i="28"/>
  <c r="C15" i="28"/>
  <c r="P15" i="28"/>
  <c r="E15" i="28"/>
  <c r="U15" i="28"/>
  <c r="S15" i="28"/>
  <c r="P23" i="28"/>
  <c r="R23" i="28"/>
  <c r="T23" i="28"/>
  <c r="U23" i="28"/>
  <c r="L23" i="28"/>
  <c r="E23" i="28"/>
  <c r="D23" i="28"/>
  <c r="S23" i="28"/>
  <c r="X23" i="28"/>
  <c r="M23" i="28"/>
  <c r="C23" i="28"/>
  <c r="K23" i="28"/>
  <c r="J23" i="28"/>
  <c r="B23" i="28"/>
  <c r="H23" i="28"/>
  <c r="D20" i="28"/>
  <c r="P20" i="28"/>
  <c r="H20" i="28"/>
  <c r="M20" i="28"/>
  <c r="B20" i="28"/>
  <c r="S20" i="28"/>
  <c r="R20" i="28"/>
  <c r="E20" i="28"/>
  <c r="T20" i="28"/>
  <c r="J20" i="28"/>
  <c r="C20" i="28"/>
  <c r="U20" i="28"/>
  <c r="L20" i="28"/>
  <c r="X20" i="28"/>
  <c r="K20" i="28"/>
  <c r="L11" i="28"/>
  <c r="M11" i="28"/>
  <c r="B11" i="28"/>
  <c r="J11" i="28"/>
  <c r="C11" i="28"/>
  <c r="R11" i="28"/>
  <c r="K11" i="28"/>
  <c r="X11" i="28"/>
  <c r="E11" i="28"/>
  <c r="T11" i="28"/>
  <c r="U11" i="28"/>
  <c r="P11" i="28"/>
  <c r="D11" i="28"/>
  <c r="S11" i="28"/>
  <c r="H11" i="28"/>
  <c r="W11" i="28"/>
  <c r="G11" i="28"/>
  <c r="N16" i="8"/>
  <c r="AI17" i="5"/>
  <c r="AU16" i="8" s="1"/>
  <c r="AK49" i="5"/>
  <c r="AT18" i="8" s="1"/>
  <c r="M18" i="8"/>
  <c r="AQ18" i="8" s="1"/>
  <c r="L13" i="8"/>
  <c r="AP13" i="8" s="1"/>
  <c r="G23" i="28"/>
  <c r="O15" i="28"/>
  <c r="O12" i="28"/>
  <c r="J58" i="5"/>
  <c r="O23" i="28"/>
  <c r="AQ17" i="8"/>
  <c r="Z14" i="5"/>
  <c r="AD49" i="5"/>
  <c r="AT11" i="8" s="1"/>
  <c r="D62" i="5"/>
  <c r="M13" i="8"/>
  <c r="AQ13" i="8" s="1"/>
  <c r="Z30" i="5"/>
  <c r="M16" i="8"/>
  <c r="AQ16" i="8" s="1"/>
  <c r="AA14" i="5"/>
  <c r="J33" i="28"/>
  <c r="M33" i="28"/>
  <c r="E33" i="28"/>
  <c r="X33" i="28"/>
  <c r="B33" i="28"/>
  <c r="P33" i="28"/>
  <c r="H33" i="28"/>
  <c r="K33" i="28"/>
  <c r="U33" i="28"/>
  <c r="S33" i="28"/>
  <c r="T33" i="28"/>
  <c r="R33" i="28"/>
  <c r="D33" i="28"/>
  <c r="C33" i="28"/>
  <c r="L33" i="28"/>
  <c r="W33" i="28"/>
  <c r="E22" i="28"/>
  <c r="M22" i="28"/>
  <c r="H22" i="28"/>
  <c r="R22" i="28"/>
  <c r="C22" i="28"/>
  <c r="X22" i="28"/>
  <c r="K22" i="28"/>
  <c r="P22" i="28"/>
  <c r="L22" i="28"/>
  <c r="D22" i="28"/>
  <c r="S22" i="28"/>
  <c r="J22" i="28"/>
  <c r="U22" i="28"/>
  <c r="T22" i="28"/>
  <c r="B22" i="28"/>
  <c r="D24" i="28"/>
  <c r="X24" i="28"/>
  <c r="P24" i="28"/>
  <c r="L24" i="28"/>
  <c r="M24" i="28"/>
  <c r="B24" i="28"/>
  <c r="H24" i="28"/>
  <c r="T24" i="28"/>
  <c r="J24" i="28"/>
  <c r="R24" i="28"/>
  <c r="U24" i="28"/>
  <c r="S24" i="28"/>
  <c r="K24" i="28"/>
  <c r="E24" i="28"/>
  <c r="C24" i="28"/>
  <c r="AF17" i="5"/>
  <c r="AU13" i="8" s="1"/>
  <c r="N13" i="8"/>
  <c r="X21" i="28"/>
  <c r="L21" i="28"/>
  <c r="C21" i="28"/>
  <c r="M21" i="28"/>
  <c r="T21" i="28"/>
  <c r="J21" i="28"/>
  <c r="P21" i="28"/>
  <c r="K21" i="28"/>
  <c r="R21" i="28"/>
  <c r="U21" i="28"/>
  <c r="S21" i="28"/>
  <c r="D21" i="28"/>
  <c r="E21" i="28"/>
  <c r="B21" i="28"/>
  <c r="H21" i="28"/>
  <c r="W21" i="28"/>
  <c r="X12" i="28"/>
  <c r="R12" i="28"/>
  <c r="L12" i="28"/>
  <c r="M12" i="28"/>
  <c r="S12" i="28"/>
  <c r="U12" i="28"/>
  <c r="K12" i="28"/>
  <c r="D12" i="28"/>
  <c r="T12" i="28"/>
  <c r="B12" i="28"/>
  <c r="C12" i="28"/>
  <c r="E12" i="28"/>
  <c r="H12" i="28"/>
  <c r="P12" i="28"/>
  <c r="J12" i="28"/>
  <c r="K9" i="28"/>
  <c r="X9" i="28"/>
  <c r="J9" i="28"/>
  <c r="P9" i="28"/>
  <c r="E9" i="28"/>
  <c r="R9" i="28"/>
  <c r="H9" i="28"/>
  <c r="M9" i="28"/>
  <c r="D9" i="28"/>
  <c r="T9" i="28"/>
  <c r="U9" i="28"/>
  <c r="B9" i="28"/>
  <c r="L9" i="28"/>
  <c r="S9" i="28"/>
  <c r="C9" i="28"/>
  <c r="W9" i="28"/>
  <c r="N9" i="8"/>
  <c r="AB17" i="5"/>
  <c r="AU9" i="8" s="1"/>
  <c r="Y49" i="5"/>
  <c r="AT6" i="8" s="1"/>
  <c r="M6" i="8"/>
  <c r="AQ6" i="8" s="1"/>
  <c r="L28" i="28"/>
  <c r="S28" i="28"/>
  <c r="R28" i="28"/>
  <c r="C28" i="28"/>
  <c r="J28" i="28"/>
  <c r="E28" i="28"/>
  <c r="U28" i="28"/>
  <c r="B28" i="28"/>
  <c r="X28" i="28"/>
  <c r="P28" i="28"/>
  <c r="M28" i="28"/>
  <c r="K28" i="28"/>
  <c r="D28" i="28"/>
  <c r="T28" i="28"/>
  <c r="H28" i="28"/>
  <c r="O28" i="28"/>
  <c r="AH49" i="5"/>
  <c r="AT15" i="8" s="1"/>
  <c r="M15" i="8"/>
  <c r="AQ15" i="8" s="1"/>
  <c r="U25" i="28"/>
  <c r="R25" i="28"/>
  <c r="L25" i="28"/>
  <c r="B25" i="28"/>
  <c r="J25" i="28"/>
  <c r="K25" i="28"/>
  <c r="M25" i="28"/>
  <c r="S25" i="28"/>
  <c r="H25" i="28"/>
  <c r="E25" i="28"/>
  <c r="P25" i="28"/>
  <c r="X25" i="28"/>
  <c r="C25" i="28"/>
  <c r="D25" i="28"/>
  <c r="T25" i="28"/>
  <c r="G25" i="28"/>
  <c r="E19" i="28"/>
  <c r="L19" i="28"/>
  <c r="T19" i="28"/>
  <c r="R19" i="28"/>
  <c r="M19" i="28"/>
  <c r="P19" i="28"/>
  <c r="K19" i="28"/>
  <c r="C19" i="28"/>
  <c r="S19" i="28"/>
  <c r="X19" i="28"/>
  <c r="H19" i="28"/>
  <c r="J19" i="28"/>
  <c r="D19" i="28"/>
  <c r="U19" i="28"/>
  <c r="B19" i="28"/>
  <c r="O19" i="28"/>
  <c r="AK17" i="5"/>
  <c r="AU18" i="8" s="1"/>
  <c r="N18" i="8"/>
  <c r="T5" i="28"/>
  <c r="U5" i="28"/>
  <c r="H5" i="28"/>
  <c r="L5" i="28"/>
  <c r="J5" i="28"/>
  <c r="M5" i="28"/>
  <c r="K5" i="28"/>
  <c r="R5" i="28"/>
  <c r="O5" i="28"/>
  <c r="S5" i="28"/>
  <c r="B5" i="28"/>
  <c r="D5" i="28"/>
  <c r="G5" i="28"/>
  <c r="P5" i="28"/>
  <c r="C5" i="28"/>
  <c r="X5" i="28"/>
  <c r="E5" i="28"/>
  <c r="W5" i="28"/>
  <c r="AE17" i="5"/>
  <c r="AU12" i="8" s="1"/>
  <c r="N12" i="8"/>
  <c r="N11" i="8"/>
  <c r="AD14" i="5"/>
  <c r="J62" i="5"/>
  <c r="L3" i="28"/>
  <c r="AE30" i="5"/>
  <c r="O33" i="28"/>
  <c r="AD46" i="5"/>
  <c r="P54" i="5"/>
  <c r="AG46" i="5"/>
  <c r="W30" i="28"/>
  <c r="L9" i="8"/>
  <c r="AP9" i="8" s="1"/>
  <c r="W16" i="28"/>
  <c r="G7" i="28"/>
  <c r="G15" i="28"/>
  <c r="W23" i="28"/>
  <c r="L20" i="8"/>
  <c r="AP20" i="8" s="1"/>
  <c r="AJ30" i="5"/>
  <c r="AA46" i="5"/>
  <c r="W15" i="28"/>
  <c r="P58" i="5"/>
  <c r="W20" i="28"/>
  <c r="O16" i="28"/>
  <c r="O11" i="28"/>
  <c r="G31" i="28"/>
  <c r="AJ46" i="5"/>
  <c r="AM46" i="5"/>
  <c r="AC30" i="5"/>
  <c r="AL14" i="5"/>
  <c r="L19" i="8"/>
  <c r="AP19" i="8" s="1"/>
  <c r="AI14" i="5"/>
  <c r="AL17" i="5"/>
  <c r="AU19" i="8" s="1"/>
  <c r="M12" i="8"/>
  <c r="AQ12" i="8" s="1"/>
  <c r="AD33" i="5"/>
  <c r="AS11" i="8" s="1"/>
  <c r="Z17" i="5"/>
  <c r="AU7" i="8" s="1"/>
  <c r="AA17" i="5"/>
  <c r="AU8" i="8" s="1"/>
  <c r="N20" i="8"/>
  <c r="AM17" i="5"/>
  <c r="AU20" i="8" s="1"/>
  <c r="K6" i="28"/>
  <c r="S6" i="28"/>
  <c r="D6" i="28"/>
  <c r="M6" i="28"/>
  <c r="B6" i="28"/>
  <c r="R6" i="28"/>
  <c r="H6" i="28"/>
  <c r="U6" i="28"/>
  <c r="X6" i="28"/>
  <c r="L6" i="28"/>
  <c r="J6" i="28"/>
  <c r="E6" i="28"/>
  <c r="T6" i="28"/>
  <c r="P6" i="28"/>
  <c r="C6" i="28"/>
  <c r="S34" i="28"/>
  <c r="C34" i="28"/>
  <c r="R34" i="28"/>
  <c r="M34" i="28"/>
  <c r="T34" i="28"/>
  <c r="X34" i="28"/>
  <c r="U34" i="28"/>
  <c r="D34" i="28"/>
  <c r="H34" i="28"/>
  <c r="L34" i="28"/>
  <c r="B34" i="28"/>
  <c r="J34" i="28"/>
  <c r="P34" i="28"/>
  <c r="K34" i="28"/>
  <c r="E34" i="28"/>
  <c r="L26" i="28"/>
  <c r="S26" i="28"/>
  <c r="R26" i="28"/>
  <c r="T26" i="28"/>
  <c r="M26" i="28"/>
  <c r="D26" i="28"/>
  <c r="X26" i="28"/>
  <c r="H26" i="28"/>
  <c r="B26" i="28"/>
  <c r="E26" i="28"/>
  <c r="K26" i="28"/>
  <c r="P26" i="28"/>
  <c r="J26" i="28"/>
  <c r="U26" i="28"/>
  <c r="C26" i="28"/>
  <c r="M4" i="28"/>
  <c r="C4" i="28"/>
  <c r="E4" i="28"/>
  <c r="J4" i="28"/>
  <c r="D4" i="28"/>
  <c r="S4" i="28"/>
  <c r="X4" i="28"/>
  <c r="U4" i="28"/>
  <c r="T4" i="28"/>
  <c r="P4" i="28"/>
  <c r="K4" i="28"/>
  <c r="H4" i="28"/>
  <c r="L4" i="28"/>
  <c r="B4" i="28"/>
  <c r="R4" i="28"/>
  <c r="M27" i="28"/>
  <c r="B27" i="28"/>
  <c r="C27" i="28"/>
  <c r="D27" i="28"/>
  <c r="K27" i="28"/>
  <c r="U27" i="28"/>
  <c r="L27" i="28"/>
  <c r="X27" i="28"/>
  <c r="S27" i="28"/>
  <c r="J27" i="28"/>
  <c r="T27" i="28"/>
  <c r="R27" i="28"/>
  <c r="H27" i="28"/>
  <c r="E27" i="28"/>
  <c r="P27" i="28"/>
  <c r="G27" i="28"/>
  <c r="S8" i="28"/>
  <c r="K8" i="28"/>
  <c r="P8" i="28"/>
  <c r="T8" i="28"/>
  <c r="L8" i="28"/>
  <c r="R8" i="28"/>
  <c r="M8" i="28"/>
  <c r="J8" i="28"/>
  <c r="G8" i="28"/>
  <c r="D8" i="28"/>
  <c r="U8" i="28"/>
  <c r="H8" i="28"/>
  <c r="B8" i="28"/>
  <c r="X8" i="28"/>
  <c r="E8" i="28"/>
  <c r="C8" i="28"/>
  <c r="W8" i="28"/>
  <c r="AJ17" i="5"/>
  <c r="AU17" i="8" s="1"/>
  <c r="N17" i="8"/>
  <c r="T3" i="28"/>
  <c r="AK30" i="5"/>
  <c r="AF30" i="5"/>
  <c r="W22" i="28"/>
  <c r="L8" i="8"/>
  <c r="AP8" i="8" s="1"/>
  <c r="L17" i="8"/>
  <c r="AP17" i="8" s="1"/>
  <c r="W24" i="28"/>
  <c r="AF14" i="5"/>
  <c r="O21" i="28"/>
  <c r="G12" i="28"/>
  <c r="J54" i="5"/>
  <c r="O9" i="28"/>
  <c r="AH30" i="5"/>
  <c r="AB14" i="5"/>
  <c r="L18" i="8"/>
  <c r="AP18" i="8" s="1"/>
  <c r="L6" i="8"/>
  <c r="AP6" i="8" s="1"/>
  <c r="AI30" i="5"/>
  <c r="Y46" i="5"/>
  <c r="O30" i="28"/>
  <c r="G6" i="28"/>
  <c r="G28" i="28"/>
  <c r="Z46" i="5"/>
  <c r="O4" i="28"/>
  <c r="AH46" i="5"/>
  <c r="AE46" i="5"/>
  <c r="W28" i="28"/>
  <c r="G24" i="28"/>
  <c r="O20" i="28"/>
  <c r="O24" i="28"/>
  <c r="G4" i="28"/>
  <c r="G19" i="28"/>
  <c r="L12" i="8"/>
  <c r="AP12" i="8" s="1"/>
  <c r="AI33" i="5"/>
  <c r="AS16" i="8" s="1"/>
  <c r="M8" i="8"/>
  <c r="AQ8" i="8" s="1"/>
  <c r="AH14" i="5"/>
  <c r="AL30" i="5"/>
  <c r="AH17" i="5"/>
  <c r="AU15" i="8" s="1"/>
  <c r="AJ49" i="5"/>
  <c r="AT17" i="8" s="1"/>
  <c r="AG49" i="5"/>
  <c r="AT14" i="8" s="1"/>
  <c r="C23" i="5"/>
  <c r="D18" i="5"/>
  <c r="P23" i="5"/>
  <c r="G18" i="5"/>
  <c r="K3" i="28"/>
  <c r="X3" i="28"/>
  <c r="J13" i="5"/>
  <c r="C13" i="5"/>
  <c r="L62" i="5"/>
  <c r="F18" i="5"/>
  <c r="L23" i="5"/>
  <c r="H3" i="28"/>
  <c r="E18" i="5"/>
  <c r="F23" i="5"/>
  <c r="F58" i="5"/>
  <c r="R13" i="5"/>
  <c r="I18" i="5"/>
  <c r="L13" i="5"/>
  <c r="G13" i="5"/>
  <c r="C54" i="5"/>
  <c r="F7" i="20" s="1"/>
  <c r="J3" i="28"/>
  <c r="P18" i="5"/>
  <c r="K13" i="5"/>
  <c r="O13" i="5"/>
  <c r="R18" i="5"/>
  <c r="M18" i="5"/>
  <c r="E23" i="5"/>
  <c r="K54" i="5"/>
  <c r="U3" i="28"/>
  <c r="B3" i="28"/>
  <c r="M13" i="5"/>
  <c r="I13" i="5"/>
  <c r="D23" i="5"/>
  <c r="L58" i="5"/>
  <c r="K58" i="5"/>
  <c r="P3" i="28"/>
  <c r="Q58" i="5"/>
  <c r="R62" i="5"/>
  <c r="J18" i="5"/>
  <c r="S3" i="28"/>
  <c r="C58" i="5"/>
  <c r="E7" i="20" s="1"/>
  <c r="O58" i="5"/>
  <c r="E7" i="22" s="1"/>
  <c r="O54" i="5"/>
  <c r="F7" i="22" s="1"/>
  <c r="R3" i="28"/>
  <c r="R23" i="5"/>
  <c r="K23" i="5"/>
  <c r="P13" i="5"/>
  <c r="I23" i="5"/>
  <c r="E54" i="5"/>
  <c r="E13" i="5"/>
  <c r="Q13" i="5"/>
  <c r="D13" i="5"/>
  <c r="R58" i="5"/>
  <c r="O23" i="5"/>
  <c r="G23" i="5"/>
  <c r="M23" i="5"/>
  <c r="M3" i="28"/>
  <c r="J23" i="5"/>
  <c r="O18" i="5"/>
  <c r="L18" i="5"/>
  <c r="Q54" i="5"/>
  <c r="R54" i="5"/>
  <c r="S23" i="5"/>
  <c r="E62" i="5"/>
  <c r="F62" i="5"/>
  <c r="F54" i="5"/>
  <c r="Q18" i="5"/>
  <c r="K62" i="5"/>
  <c r="F13" i="5"/>
  <c r="K18" i="5"/>
  <c r="Q23" i="5"/>
  <c r="Q62" i="5"/>
  <c r="S18" i="5"/>
  <c r="E58" i="5"/>
  <c r="L54" i="5"/>
  <c r="C3" i="28"/>
  <c r="E3" i="28"/>
  <c r="S13" i="5"/>
  <c r="C18" i="5"/>
  <c r="I58" i="5"/>
  <c r="E7" i="21" s="1"/>
  <c r="I62" i="5"/>
  <c r="D7" i="21" s="1"/>
  <c r="I54" i="5"/>
  <c r="F7" i="21" s="1"/>
  <c r="C62" i="5"/>
  <c r="D7" i="20" s="1"/>
  <c r="D54" i="5"/>
  <c r="G54" i="5" s="1"/>
  <c r="K7" i="20" s="1"/>
  <c r="O62" i="5"/>
  <c r="D7" i="22" s="1"/>
  <c r="O3" i="28"/>
  <c r="G3" i="28"/>
  <c r="D58" i="5"/>
  <c r="W3" i="28"/>
  <c r="M19" i="8"/>
  <c r="AQ19" i="8" s="1"/>
  <c r="AL49" i="5"/>
  <c r="AT19" i="8" s="1"/>
  <c r="P32" i="28"/>
  <c r="H32" i="28"/>
  <c r="J32" i="28"/>
  <c r="B32" i="28"/>
  <c r="S32" i="28"/>
  <c r="L32" i="28"/>
  <c r="M32" i="28"/>
  <c r="R32" i="28"/>
  <c r="X32" i="28"/>
  <c r="U32" i="28"/>
  <c r="T32" i="28"/>
  <c r="K32" i="28"/>
  <c r="C32" i="28"/>
  <c r="E32" i="28"/>
  <c r="D32" i="28"/>
  <c r="L13" i="28"/>
  <c r="E13" i="28"/>
  <c r="R13" i="28"/>
  <c r="H13" i="28"/>
  <c r="J13" i="28"/>
  <c r="B13" i="28"/>
  <c r="C13" i="28"/>
  <c r="T13" i="28"/>
  <c r="P13" i="28"/>
  <c r="K13" i="28"/>
  <c r="U13" i="28"/>
  <c r="D13" i="28"/>
  <c r="S13" i="28"/>
  <c r="M13" i="28"/>
  <c r="X13" i="28"/>
  <c r="W13" i="28"/>
  <c r="O13" i="28"/>
  <c r="T10" i="28"/>
  <c r="K10" i="28"/>
  <c r="E10" i="28"/>
  <c r="H10" i="28"/>
  <c r="P10" i="28"/>
  <c r="S10" i="28"/>
  <c r="D10" i="28"/>
  <c r="X10" i="28"/>
  <c r="M10" i="28"/>
  <c r="L10" i="28"/>
  <c r="R10" i="28"/>
  <c r="C10" i="28"/>
  <c r="B10" i="28"/>
  <c r="U10" i="28"/>
  <c r="J10" i="28"/>
  <c r="G10" i="28"/>
  <c r="M18" i="28"/>
  <c r="D18" i="28"/>
  <c r="C18" i="28"/>
  <c r="X18" i="28"/>
  <c r="E18" i="28"/>
  <c r="K18" i="28"/>
  <c r="H18" i="28"/>
  <c r="L18" i="28"/>
  <c r="J18" i="28"/>
  <c r="P18" i="28"/>
  <c r="U18" i="28"/>
  <c r="B18" i="28"/>
  <c r="S18" i="28"/>
  <c r="R18" i="28"/>
  <c r="T18" i="28"/>
  <c r="P29" i="28"/>
  <c r="E29" i="28"/>
  <c r="T29" i="28"/>
  <c r="S29" i="28"/>
  <c r="M29" i="28"/>
  <c r="R29" i="28"/>
  <c r="B29" i="28"/>
  <c r="K29" i="28"/>
  <c r="H29" i="28"/>
  <c r="X29" i="28"/>
  <c r="L29" i="28"/>
  <c r="D29" i="28"/>
  <c r="U29" i="28"/>
  <c r="C29" i="28"/>
  <c r="J29" i="28"/>
  <c r="K14" i="28"/>
  <c r="P14" i="28"/>
  <c r="T14" i="28"/>
  <c r="R14" i="28"/>
  <c r="H14" i="28"/>
  <c r="E14" i="28"/>
  <c r="S14" i="28"/>
  <c r="X14" i="28"/>
  <c r="L14" i="28"/>
  <c r="J14" i="28"/>
  <c r="M14" i="28"/>
  <c r="B14" i="28"/>
  <c r="U14" i="28"/>
  <c r="D14" i="28"/>
  <c r="C14" i="28"/>
  <c r="W14" i="28"/>
  <c r="T31" i="28"/>
  <c r="U31" i="28"/>
  <c r="H31" i="28"/>
  <c r="C31" i="28"/>
  <c r="R31" i="28"/>
  <c r="J31" i="28"/>
  <c r="D31" i="28"/>
  <c r="B31" i="28"/>
  <c r="P31" i="28"/>
  <c r="K31" i="28"/>
  <c r="X31" i="28"/>
  <c r="L31" i="28"/>
  <c r="M31" i="28"/>
  <c r="E31" i="28"/>
  <c r="S31" i="28"/>
  <c r="N14" i="8"/>
  <c r="AG17" i="5"/>
  <c r="AU14" i="8" s="1"/>
  <c r="M10" i="8"/>
  <c r="AQ10" i="8" s="1"/>
  <c r="AC46" i="5"/>
  <c r="AC17" i="5"/>
  <c r="AU10" i="8" s="1"/>
  <c r="N10" i="8"/>
  <c r="N6" i="8"/>
  <c r="Y17" i="5"/>
  <c r="AU6" i="8" s="1"/>
  <c r="Y14" i="5"/>
  <c r="D3" i="28"/>
  <c r="Y30" i="5"/>
  <c r="O22" i="28"/>
  <c r="G32" i="28"/>
  <c r="AA30" i="5"/>
  <c r="G22" i="28"/>
  <c r="W29" i="28"/>
  <c r="G16" i="28"/>
  <c r="G20" i="28"/>
  <c r="O7" i="28"/>
  <c r="G29" i="28"/>
  <c r="W18" i="28"/>
  <c r="P62" i="5"/>
  <c r="Z49" i="5"/>
  <c r="AT7" i="8" s="1"/>
  <c r="L14" i="8"/>
  <c r="AP14" i="8" s="1"/>
  <c r="AM49" i="5"/>
  <c r="AT20" i="8" s="1"/>
  <c r="E18" i="8"/>
  <c r="E20" i="8"/>
  <c r="H17" i="28"/>
  <c r="L17" i="28"/>
  <c r="K17" i="28"/>
  <c r="W17" i="28"/>
  <c r="M17" i="28"/>
  <c r="C17" i="28"/>
  <c r="P17" i="28"/>
  <c r="J17" i="28"/>
  <c r="D17" i="28"/>
  <c r="X17" i="28"/>
  <c r="S17" i="28"/>
  <c r="R17" i="28"/>
  <c r="U17" i="28"/>
  <c r="B17" i="28"/>
  <c r="T17" i="28"/>
  <c r="E17" i="28"/>
  <c r="G17" i="28"/>
  <c r="AB49" i="5"/>
  <c r="AT9" i="8" s="1"/>
  <c r="E13" i="8"/>
  <c r="E15" i="8"/>
  <c r="O17" i="28"/>
  <c r="E6" i="8"/>
  <c r="E16" i="8"/>
  <c r="AR10" i="8" l="1"/>
  <c r="AM31" i="5"/>
  <c r="F20" i="8" s="1"/>
  <c r="AO14" i="8"/>
  <c r="AR20" i="8"/>
  <c r="F10" i="28"/>
  <c r="AM15" i="5"/>
  <c r="AM16" i="5" s="1"/>
  <c r="K20" i="8" s="1"/>
  <c r="AL47" i="5"/>
  <c r="AG31" i="5"/>
  <c r="F14" i="8" s="1"/>
  <c r="AR14" i="8"/>
  <c r="AB47" i="5"/>
  <c r="AC15" i="5"/>
  <c r="AC16" i="5" s="1"/>
  <c r="K10" i="8" s="1"/>
  <c r="AR18" i="8"/>
  <c r="AJ15" i="5"/>
  <c r="AJ16" i="5" s="1"/>
  <c r="K17" i="8" s="1"/>
  <c r="AE15" i="5"/>
  <c r="AE16" i="5" s="1"/>
  <c r="K12" i="8" s="1"/>
  <c r="AR17" i="8"/>
  <c r="AN18" i="8"/>
  <c r="N7" i="28"/>
  <c r="AR16" i="8"/>
  <c r="H46" i="5"/>
  <c r="Y21" i="8" s="1"/>
  <c r="AK21" i="8"/>
  <c r="F45" i="5"/>
  <c r="U21" i="8" s="1"/>
  <c r="F49" i="5"/>
  <c r="AG21" i="8" s="1"/>
  <c r="D44" i="5"/>
  <c r="D48" i="5"/>
  <c r="V28" i="5"/>
  <c r="V32" i="5"/>
  <c r="V27" i="5"/>
  <c r="T31" i="5"/>
  <c r="T35" i="5"/>
  <c r="R30" i="5"/>
  <c r="R34" i="5"/>
  <c r="O29" i="5"/>
  <c r="O33" i="5"/>
  <c r="M28" i="5"/>
  <c r="M32" i="5"/>
  <c r="M27" i="5"/>
  <c r="K31" i="5"/>
  <c r="K35" i="5"/>
  <c r="H30" i="5"/>
  <c r="H34" i="5"/>
  <c r="F29" i="5"/>
  <c r="F33" i="5"/>
  <c r="D28" i="5"/>
  <c r="D32" i="5"/>
  <c r="D35" i="5"/>
  <c r="H45" i="5"/>
  <c r="V21" i="8" s="1"/>
  <c r="H49" i="5"/>
  <c r="AH21" i="8" s="1"/>
  <c r="F44" i="5"/>
  <c r="R21" i="8" s="1"/>
  <c r="F48" i="5"/>
  <c r="AD21" i="8" s="1"/>
  <c r="D43" i="5"/>
  <c r="D47" i="5"/>
  <c r="D42" i="5"/>
  <c r="V31" i="5"/>
  <c r="V35" i="5"/>
  <c r="T30" i="5"/>
  <c r="T34" i="5"/>
  <c r="R29" i="5"/>
  <c r="R33" i="5"/>
  <c r="O28" i="5"/>
  <c r="O32" i="5"/>
  <c r="O27" i="5"/>
  <c r="M31" i="5"/>
  <c r="M35" i="5"/>
  <c r="K30" i="5"/>
  <c r="K34" i="5"/>
  <c r="H29" i="5"/>
  <c r="H33" i="5"/>
  <c r="F28" i="5"/>
  <c r="F32" i="5"/>
  <c r="F27" i="5"/>
  <c r="D31" i="5"/>
  <c r="H44" i="5"/>
  <c r="S21" i="8" s="1"/>
  <c r="H48" i="5"/>
  <c r="AE21" i="8" s="1"/>
  <c r="F43" i="5"/>
  <c r="O21" i="8" s="1"/>
  <c r="F47" i="5"/>
  <c r="AA21" i="8" s="1"/>
  <c r="F42" i="5"/>
  <c r="D46" i="5"/>
  <c r="V30" i="5"/>
  <c r="V34" i="5"/>
  <c r="T29" i="5"/>
  <c r="T33" i="5"/>
  <c r="R28" i="5"/>
  <c r="R32" i="5"/>
  <c r="R27" i="5"/>
  <c r="O31" i="5"/>
  <c r="O35" i="5"/>
  <c r="M30" i="5"/>
  <c r="M34" i="5"/>
  <c r="K29" i="5"/>
  <c r="K33" i="5"/>
  <c r="H28" i="5"/>
  <c r="H32" i="5"/>
  <c r="H27" i="5"/>
  <c r="F31" i="5"/>
  <c r="F35" i="5"/>
  <c r="D30" i="5"/>
  <c r="D34" i="5"/>
  <c r="H43" i="5"/>
  <c r="P21" i="8" s="1"/>
  <c r="H47" i="5"/>
  <c r="AB21" i="8" s="1"/>
  <c r="H42" i="5"/>
  <c r="F46" i="5"/>
  <c r="X21" i="8" s="1"/>
  <c r="D45" i="5"/>
  <c r="D49" i="5"/>
  <c r="V29" i="5"/>
  <c r="V33" i="5"/>
  <c r="T28" i="5"/>
  <c r="T32" i="5"/>
  <c r="T27" i="5"/>
  <c r="R31" i="5"/>
  <c r="R35" i="5"/>
  <c r="O30" i="5"/>
  <c r="O34" i="5"/>
  <c r="M29" i="5"/>
  <c r="M33" i="5"/>
  <c r="K28" i="5"/>
  <c r="K32" i="5"/>
  <c r="K27" i="5"/>
  <c r="H31" i="5"/>
  <c r="H35" i="5"/>
  <c r="F30" i="5"/>
  <c r="F34" i="5"/>
  <c r="D29" i="5"/>
  <c r="D33" i="5"/>
  <c r="D27" i="5"/>
  <c r="AD31" i="5"/>
  <c r="F11" i="8" s="1"/>
  <c r="AM9" i="8"/>
  <c r="AB32" i="5"/>
  <c r="I9" i="8" s="1"/>
  <c r="AR7" i="8"/>
  <c r="F16" i="28"/>
  <c r="V14" i="28"/>
  <c r="AK48" i="5"/>
  <c r="J18" i="8" s="1"/>
  <c r="AF47" i="5"/>
  <c r="G13" i="8" s="1"/>
  <c r="AI47" i="5"/>
  <c r="AI48" i="5" s="1"/>
  <c r="J16" i="8" s="1"/>
  <c r="AM32" i="5"/>
  <c r="I20" i="8" s="1"/>
  <c r="AR15" i="8"/>
  <c r="V18" i="28"/>
  <c r="V26" i="28"/>
  <c r="N10" i="28"/>
  <c r="F33" i="28"/>
  <c r="AR11" i="8"/>
  <c r="AN10" i="8"/>
  <c r="AC47" i="5"/>
  <c r="AP21" i="8"/>
  <c r="AR6" i="8"/>
  <c r="AF15" i="5"/>
  <c r="AF16" i="5" s="1"/>
  <c r="K13" i="8" s="1"/>
  <c r="AO13" i="8"/>
  <c r="AO19" i="8"/>
  <c r="AL15" i="5"/>
  <c r="AL16" i="5" s="1"/>
  <c r="K19" i="8" s="1"/>
  <c r="I7" i="22"/>
  <c r="S58" i="5"/>
  <c r="J7" i="22" s="1"/>
  <c r="AN11" i="8"/>
  <c r="AD47" i="5"/>
  <c r="AO8" i="8"/>
  <c r="AA15" i="5"/>
  <c r="AA16" i="5" s="1"/>
  <c r="K8" i="8" s="1"/>
  <c r="AO7" i="8"/>
  <c r="Z15" i="5"/>
  <c r="Z16" i="5" s="1"/>
  <c r="K7" i="8" s="1"/>
  <c r="I7" i="21"/>
  <c r="M58" i="5"/>
  <c r="J7" i="21" s="1"/>
  <c r="AL48" i="5"/>
  <c r="J19" i="8" s="1"/>
  <c r="G19" i="8"/>
  <c r="F32" i="28"/>
  <c r="F19" i="28"/>
  <c r="F24" i="28"/>
  <c r="N4" i="28"/>
  <c r="N9" i="28"/>
  <c r="V22" i="28"/>
  <c r="F31" i="28"/>
  <c r="F15" i="28"/>
  <c r="F5" i="28"/>
  <c r="N5" i="28"/>
  <c r="V21" i="28"/>
  <c r="V33" i="28"/>
  <c r="F23" i="28"/>
  <c r="V11" i="28"/>
  <c r="F30" i="28"/>
  <c r="F26" i="28"/>
  <c r="F13" i="28"/>
  <c r="V34" i="28"/>
  <c r="AM6" i="8"/>
  <c r="Y31" i="5"/>
  <c r="N53" i="28"/>
  <c r="N207" i="28"/>
  <c r="N290" i="28"/>
  <c r="N236" i="28"/>
  <c r="N293" i="28"/>
  <c r="N148" i="28"/>
  <c r="N112" i="28"/>
  <c r="N177" i="28"/>
  <c r="N138" i="28"/>
  <c r="N208" i="28"/>
  <c r="N163" i="28"/>
  <c r="N3" i="28"/>
  <c r="N172" i="28"/>
  <c r="N87" i="28"/>
  <c r="N79" i="28"/>
  <c r="N288" i="28"/>
  <c r="N84" i="28"/>
  <c r="N36" i="28"/>
  <c r="N131" i="28"/>
  <c r="N222" i="28"/>
  <c r="N144" i="28"/>
  <c r="N231" i="28"/>
  <c r="N244" i="28"/>
  <c r="N179" i="28"/>
  <c r="N180" i="28"/>
  <c r="N246" i="28"/>
  <c r="N104" i="28"/>
  <c r="N279" i="28"/>
  <c r="N58" i="28"/>
  <c r="N102" i="28"/>
  <c r="N200" i="28"/>
  <c r="N281" i="28"/>
  <c r="N182" i="28"/>
  <c r="N157" i="28"/>
  <c r="N47" i="28"/>
  <c r="N114" i="28"/>
  <c r="N60" i="28"/>
  <c r="N299" i="28"/>
  <c r="N191" i="28"/>
  <c r="N156" i="28"/>
  <c r="N167" i="28"/>
  <c r="N264" i="28"/>
  <c r="N72" i="28"/>
  <c r="N117" i="28"/>
  <c r="N184" i="28"/>
  <c r="N103" i="28"/>
  <c r="N141" i="28"/>
  <c r="N185" i="28"/>
  <c r="N297" i="28"/>
  <c r="N118" i="28"/>
  <c r="N215" i="28"/>
  <c r="N266" i="28"/>
  <c r="N240" i="28"/>
  <c r="N294" i="28"/>
  <c r="N137" i="28"/>
  <c r="N181" i="28"/>
  <c r="N51" i="28"/>
  <c r="N220" i="28"/>
  <c r="N170" i="28"/>
  <c r="N159" i="28"/>
  <c r="N173" i="28"/>
  <c r="N101" i="28"/>
  <c r="N262" i="28"/>
  <c r="N193" i="28"/>
  <c r="N121" i="28"/>
  <c r="N165" i="28"/>
  <c r="N178" i="28"/>
  <c r="N45" i="28"/>
  <c r="N259" i="28"/>
  <c r="N249" i="28"/>
  <c r="N280" i="28"/>
  <c r="N116" i="28"/>
  <c r="N82" i="28"/>
  <c r="N139" i="28"/>
  <c r="N287" i="28"/>
  <c r="N120" i="28"/>
  <c r="N292" i="28"/>
  <c r="N68" i="28"/>
  <c r="N67" i="28"/>
  <c r="N95" i="28"/>
  <c r="N97" i="28"/>
  <c r="N233" i="28"/>
  <c r="N37" i="28"/>
  <c r="N85" i="28"/>
  <c r="N152" i="28"/>
  <c r="N155" i="28"/>
  <c r="N119" i="28"/>
  <c r="N298" i="28"/>
  <c r="N282" i="28"/>
  <c r="N76" i="28"/>
  <c r="N199" i="28"/>
  <c r="N235" i="28"/>
  <c r="N217" i="28"/>
  <c r="N56" i="28"/>
  <c r="N106" i="28"/>
  <c r="N41" i="28"/>
  <c r="N227" i="28"/>
  <c r="N229" i="28"/>
  <c r="N221" i="28"/>
  <c r="N80" i="28"/>
  <c r="N126" i="28"/>
  <c r="N74" i="28"/>
  <c r="N269" i="28"/>
  <c r="N284" i="28"/>
  <c r="N59" i="28"/>
  <c r="N225" i="28"/>
  <c r="N260" i="28"/>
  <c r="N140" i="28"/>
  <c r="N135" i="28"/>
  <c r="N203" i="28"/>
  <c r="N230" i="28"/>
  <c r="N129" i="28"/>
  <c r="N209" i="28"/>
  <c r="N115" i="28"/>
  <c r="N94" i="28"/>
  <c r="N241" i="28"/>
  <c r="N153" i="28"/>
  <c r="N130" i="28"/>
  <c r="N197" i="28"/>
  <c r="N196" i="28"/>
  <c r="N278" i="28"/>
  <c r="N255" i="28"/>
  <c r="N256" i="28"/>
  <c r="N96" i="28"/>
  <c r="N90" i="28"/>
  <c r="N111" i="28"/>
  <c r="N123" i="28"/>
  <c r="N205" i="28"/>
  <c r="N254" i="28"/>
  <c r="N202" i="28"/>
  <c r="N291" i="28"/>
  <c r="N257" i="28"/>
  <c r="N169" i="28"/>
  <c r="N192" i="28"/>
  <c r="N77" i="28"/>
  <c r="N268" i="28"/>
  <c r="N237" i="28"/>
  <c r="N210" i="28"/>
  <c r="N175" i="28"/>
  <c r="N250" i="28"/>
  <c r="N166" i="28"/>
  <c r="N212" i="28"/>
  <c r="N50" i="28"/>
  <c r="N134" i="28"/>
  <c r="N92" i="28"/>
  <c r="N245" i="28"/>
  <c r="N274" i="28"/>
  <c r="N206" i="28"/>
  <c r="N54" i="28"/>
  <c r="N213" i="28"/>
  <c r="N265" i="28"/>
  <c r="N150" i="28"/>
  <c r="N42" i="28"/>
  <c r="N211" i="28"/>
  <c r="N198" i="28"/>
  <c r="N55" i="28"/>
  <c r="N242" i="28"/>
  <c r="N168" i="28"/>
  <c r="N128" i="28"/>
  <c r="N73" i="28"/>
  <c r="N267" i="28"/>
  <c r="N63" i="28"/>
  <c r="N183" i="28"/>
  <c r="N270" i="28"/>
  <c r="N160" i="28"/>
  <c r="N275" i="28"/>
  <c r="N289" i="28"/>
  <c r="N301" i="28"/>
  <c r="N147" i="28"/>
  <c r="N188" i="28"/>
  <c r="N283" i="28"/>
  <c r="N239" i="28"/>
  <c r="N142" i="28"/>
  <c r="N40" i="28"/>
  <c r="N176" i="28"/>
  <c r="N219" i="28"/>
  <c r="N271" i="28"/>
  <c r="N110" i="28"/>
  <c r="N276" i="28"/>
  <c r="N93" i="28"/>
  <c r="N46" i="28"/>
  <c r="N107" i="28"/>
  <c r="N189" i="28"/>
  <c r="N238" i="28"/>
  <c r="N39" i="28"/>
  <c r="N190" i="28"/>
  <c r="N105" i="28"/>
  <c r="N38" i="28"/>
  <c r="N149" i="28"/>
  <c r="N44" i="28"/>
  <c r="N48" i="28"/>
  <c r="N151" i="28"/>
  <c r="N285" i="28"/>
  <c r="N122" i="28"/>
  <c r="N66" i="28"/>
  <c r="N201" i="28"/>
  <c r="N70" i="28"/>
  <c r="N113" i="28"/>
  <c r="N261" i="28"/>
  <c r="N75" i="28"/>
  <c r="N64" i="28"/>
  <c r="N251" i="28"/>
  <c r="N171" i="28"/>
  <c r="N186" i="28"/>
  <c r="N62" i="28"/>
  <c r="N164" i="28"/>
  <c r="N109" i="28"/>
  <c r="N195" i="28"/>
  <c r="N81" i="28"/>
  <c r="N218" i="28"/>
  <c r="N108" i="28"/>
  <c r="N88" i="28"/>
  <c r="N295" i="28"/>
  <c r="N296" i="28"/>
  <c r="N52" i="28"/>
  <c r="N69" i="28"/>
  <c r="N162" i="28"/>
  <c r="N232" i="28"/>
  <c r="N248" i="28"/>
  <c r="N252" i="28"/>
  <c r="N146" i="28"/>
  <c r="N272" i="28"/>
  <c r="N124" i="28"/>
  <c r="N78" i="28"/>
  <c r="N300" i="28"/>
  <c r="N286" i="28"/>
  <c r="N273" i="28"/>
  <c r="N49" i="28"/>
  <c r="N174" i="28"/>
  <c r="N86" i="28"/>
  <c r="N89" i="28"/>
  <c r="N83" i="28"/>
  <c r="N243" i="28"/>
  <c r="N216" i="28"/>
  <c r="N125" i="28"/>
  <c r="N187" i="28"/>
  <c r="N133" i="28"/>
  <c r="N57" i="28"/>
  <c r="N61" i="28"/>
  <c r="N35" i="28"/>
  <c r="N71" i="28"/>
  <c r="N132" i="28"/>
  <c r="N302" i="28"/>
  <c r="N224" i="28"/>
  <c r="N277" i="28"/>
  <c r="N228" i="28"/>
  <c r="N43" i="28"/>
  <c r="N158" i="28"/>
  <c r="N234" i="28"/>
  <c r="N223" i="28"/>
  <c r="N99" i="28"/>
  <c r="N253" i="28"/>
  <c r="N258" i="28"/>
  <c r="N226" i="28"/>
  <c r="N127" i="28"/>
  <c r="N91" i="28"/>
  <c r="N143" i="28"/>
  <c r="N65" i="28"/>
  <c r="N204" i="28"/>
  <c r="N98" i="28"/>
  <c r="N100" i="28"/>
  <c r="N136" i="28"/>
  <c r="N247" i="28"/>
  <c r="N161" i="28"/>
  <c r="N194" i="28"/>
  <c r="N263" i="28"/>
  <c r="N214" i="28"/>
  <c r="N154" i="28"/>
  <c r="N145" i="28"/>
  <c r="N25" i="28"/>
  <c r="N27" i="28"/>
  <c r="N8" i="28"/>
  <c r="N34" i="28"/>
  <c r="N26" i="28"/>
  <c r="AO15" i="8"/>
  <c r="AH15" i="5"/>
  <c r="AH16" i="5" s="1"/>
  <c r="K15" i="8" s="1"/>
  <c r="AH47" i="5"/>
  <c r="AN15" i="8"/>
  <c r="AM16" i="8"/>
  <c r="AI31" i="5"/>
  <c r="AH31" i="5"/>
  <c r="AM15" i="8"/>
  <c r="G10" i="15" a="1"/>
  <c r="G10" i="15" s="1"/>
  <c r="G9" i="15" a="1"/>
  <c r="G9" i="15" s="1"/>
  <c r="G11" i="15" a="1"/>
  <c r="G11" i="15" s="1"/>
  <c r="G16" i="15" a="1"/>
  <c r="G16" i="15" s="1"/>
  <c r="G15" i="15" a="1"/>
  <c r="G15" i="15" s="1"/>
  <c r="G12" i="15" a="1"/>
  <c r="G12" i="15" s="1"/>
  <c r="G14" i="15" a="1"/>
  <c r="G14" i="15" s="1"/>
  <c r="G8" i="15" a="1"/>
  <c r="G8" i="15" s="1"/>
  <c r="G13" i="15" a="1"/>
  <c r="G13" i="15" s="1"/>
  <c r="G7" i="15" a="1"/>
  <c r="G7" i="15" s="1"/>
  <c r="F8" i="15" a="1"/>
  <c r="F8" i="15" s="1"/>
  <c r="F13" i="15" a="1"/>
  <c r="F13" i="15" s="1"/>
  <c r="F12" i="15" a="1"/>
  <c r="F12" i="15" s="1"/>
  <c r="F11" i="15" a="1"/>
  <c r="F11" i="15" s="1"/>
  <c r="F15" i="15" a="1"/>
  <c r="F15" i="15" s="1"/>
  <c r="F16" i="15" a="1"/>
  <c r="F16" i="15" s="1"/>
  <c r="F9" i="15" a="1"/>
  <c r="F9" i="15" s="1"/>
  <c r="F10" i="15" a="1"/>
  <c r="F10" i="15" s="1"/>
  <c r="F14" i="15" a="1"/>
  <c r="F14" i="15" s="1"/>
  <c r="F7" i="15" a="1"/>
  <c r="F7" i="15" s="1"/>
  <c r="D7" i="15" s="1"/>
  <c r="AN17" i="8"/>
  <c r="AJ47" i="5"/>
  <c r="AO11" i="8"/>
  <c r="AD15" i="5"/>
  <c r="AD16" i="5" s="1"/>
  <c r="K11" i="8" s="1"/>
  <c r="AM7" i="8"/>
  <c r="Z31" i="5"/>
  <c r="V17" i="28"/>
  <c r="F22" i="28"/>
  <c r="V13" i="28"/>
  <c r="AR12" i="8"/>
  <c r="N20" i="28"/>
  <c r="F6" i="28"/>
  <c r="N21" i="28"/>
  <c r="AR8" i="8"/>
  <c r="F27" i="28"/>
  <c r="AR19" i="8"/>
  <c r="V20" i="28"/>
  <c r="V23" i="28"/>
  <c r="AR9" i="8"/>
  <c r="S54" i="5"/>
  <c r="K7" i="22" s="1"/>
  <c r="V5" i="28"/>
  <c r="N19" i="28"/>
  <c r="F25" i="28"/>
  <c r="N23" i="28"/>
  <c r="N15" i="28"/>
  <c r="F11" i="28"/>
  <c r="V10" i="28"/>
  <c r="N31" i="28"/>
  <c r="N6" i="28"/>
  <c r="G58" i="5"/>
  <c r="J7" i="20" s="1"/>
  <c r="I7" i="20"/>
  <c r="G7" i="22"/>
  <c r="S62" i="5"/>
  <c r="H7" i="22" s="1"/>
  <c r="AM8" i="8"/>
  <c r="AA31" i="5"/>
  <c r="G9" i="13" a="1"/>
  <c r="G9" i="13" s="1"/>
  <c r="G11" i="13" a="1"/>
  <c r="G11" i="13" s="1"/>
  <c r="G8" i="13" a="1"/>
  <c r="G8" i="13" s="1"/>
  <c r="G16" i="13" a="1"/>
  <c r="G16" i="13" s="1"/>
  <c r="G10" i="13" a="1"/>
  <c r="G10" i="13" s="1"/>
  <c r="G13" i="13" a="1"/>
  <c r="G13" i="13" s="1"/>
  <c r="G12" i="13" a="1"/>
  <c r="G12" i="13" s="1"/>
  <c r="G7" i="13" a="1"/>
  <c r="G7" i="13" s="1"/>
  <c r="G14" i="13" a="1"/>
  <c r="G14" i="13" s="1"/>
  <c r="G15" i="13" a="1"/>
  <c r="G15" i="13" s="1"/>
  <c r="F12" i="13" a="1"/>
  <c r="F12" i="13" s="1"/>
  <c r="F10" i="13" a="1"/>
  <c r="F10" i="13" s="1"/>
  <c r="F13" i="13" a="1"/>
  <c r="F13" i="13" s="1"/>
  <c r="F14" i="13" a="1"/>
  <c r="F14" i="13" s="1"/>
  <c r="F15" i="13" a="1"/>
  <c r="F15" i="13" s="1"/>
  <c r="F16" i="13" a="1"/>
  <c r="F16" i="13" s="1"/>
  <c r="F11" i="13" a="1"/>
  <c r="F11" i="13" s="1"/>
  <c r="F8" i="13" a="1"/>
  <c r="F8" i="13" s="1"/>
  <c r="F7" i="13" a="1"/>
  <c r="F7" i="13" s="1"/>
  <c r="D7" i="13" s="1"/>
  <c r="F9" i="13" a="1"/>
  <c r="F9" i="13" s="1"/>
  <c r="Y15" i="5"/>
  <c r="Y16" i="5" s="1"/>
  <c r="K6" i="8" s="1"/>
  <c r="AO6" i="8"/>
  <c r="V74" i="28"/>
  <c r="V280" i="28"/>
  <c r="V233" i="28"/>
  <c r="V142" i="28"/>
  <c r="V247" i="28"/>
  <c r="V130" i="28"/>
  <c r="V211" i="28"/>
  <c r="V179" i="28"/>
  <c r="V163" i="28"/>
  <c r="V278" i="28"/>
  <c r="V260" i="28"/>
  <c r="V72" i="28"/>
  <c r="V275" i="28"/>
  <c r="V172" i="28"/>
  <c r="V118" i="28"/>
  <c r="V51" i="28"/>
  <c r="V192" i="28"/>
  <c r="V199" i="28"/>
  <c r="V89" i="28"/>
  <c r="V54" i="28"/>
  <c r="V122" i="28"/>
  <c r="V132" i="28"/>
  <c r="V50" i="28"/>
  <c r="V137" i="28"/>
  <c r="V237" i="28"/>
  <c r="V182" i="28"/>
  <c r="V244" i="28"/>
  <c r="V228" i="28"/>
  <c r="V159" i="28"/>
  <c r="V279" i="28"/>
  <c r="V53" i="28"/>
  <c r="V224" i="28"/>
  <c r="V156" i="28"/>
  <c r="V231" i="28"/>
  <c r="V100" i="28"/>
  <c r="V236" i="28"/>
  <c r="V158" i="28"/>
  <c r="V218" i="28"/>
  <c r="V230" i="28"/>
  <c r="V65" i="28"/>
  <c r="V210" i="28"/>
  <c r="V274" i="28"/>
  <c r="V55" i="28"/>
  <c r="V252" i="28"/>
  <c r="V227" i="28"/>
  <c r="V298" i="28"/>
  <c r="V273" i="28"/>
  <c r="V240" i="28"/>
  <c r="V255" i="28"/>
  <c r="V263" i="28"/>
  <c r="V157" i="28"/>
  <c r="V3" i="28"/>
  <c r="V204" i="28"/>
  <c r="V66" i="28"/>
  <c r="V262" i="28"/>
  <c r="V112" i="28"/>
  <c r="V288" i="28"/>
  <c r="V205" i="28"/>
  <c r="V225" i="28"/>
  <c r="V242" i="28"/>
  <c r="V88" i="28"/>
  <c r="V171" i="28"/>
  <c r="V300" i="28"/>
  <c r="V60" i="28"/>
  <c r="V251" i="28"/>
  <c r="V246" i="28"/>
  <c r="V155" i="28"/>
  <c r="V195" i="28"/>
  <c r="V70" i="28"/>
  <c r="V183" i="28"/>
  <c r="V229" i="28"/>
  <c r="V85" i="28"/>
  <c r="V250" i="28"/>
  <c r="V94" i="28"/>
  <c r="V189" i="28"/>
  <c r="V35" i="28"/>
  <c r="V84" i="28"/>
  <c r="V121" i="28"/>
  <c r="V37" i="28"/>
  <c r="V47" i="28"/>
  <c r="V152" i="28"/>
  <c r="V76" i="28"/>
  <c r="V301" i="28"/>
  <c r="V173" i="28"/>
  <c r="V127" i="28"/>
  <c r="V141" i="28"/>
  <c r="V186" i="28"/>
  <c r="V282" i="28"/>
  <c r="V266" i="28"/>
  <c r="V285" i="28"/>
  <c r="V284" i="28"/>
  <c r="V151" i="28"/>
  <c r="V99" i="28"/>
  <c r="V200" i="28"/>
  <c r="V86" i="28"/>
  <c r="V161" i="28"/>
  <c r="V139" i="28"/>
  <c r="V169" i="28"/>
  <c r="V265" i="28"/>
  <c r="V73" i="28"/>
  <c r="V80" i="28"/>
  <c r="V253" i="28"/>
  <c r="V42" i="28"/>
  <c r="V98" i="28"/>
  <c r="V78" i="28"/>
  <c r="V232" i="28"/>
  <c r="V215" i="28"/>
  <c r="V160" i="28"/>
  <c r="V41" i="28"/>
  <c r="V197" i="28"/>
  <c r="V49" i="28"/>
  <c r="V120" i="28"/>
  <c r="V108" i="28"/>
  <c r="V67" i="28"/>
  <c r="V144" i="28"/>
  <c r="V140" i="28"/>
  <c r="V165" i="28"/>
  <c r="V302" i="28"/>
  <c r="V207" i="28"/>
  <c r="V64" i="28"/>
  <c r="V216" i="28"/>
  <c r="V107" i="28"/>
  <c r="V40" i="28"/>
  <c r="V256" i="28"/>
  <c r="V287" i="28"/>
  <c r="V96" i="28"/>
  <c r="V167" i="28"/>
  <c r="V188" i="28"/>
  <c r="V277" i="28"/>
  <c r="V193" i="28"/>
  <c r="V261" i="28"/>
  <c r="V103" i="28"/>
  <c r="V241" i="28"/>
  <c r="V105" i="28"/>
  <c r="V56" i="28"/>
  <c r="V259" i="28"/>
  <c r="V184" i="28"/>
  <c r="V194" i="28"/>
  <c r="V52" i="28"/>
  <c r="V214" i="28"/>
  <c r="V203" i="28"/>
  <c r="V213" i="28"/>
  <c r="V297" i="28"/>
  <c r="V106" i="28"/>
  <c r="V264" i="28"/>
  <c r="V92" i="28"/>
  <c r="V95" i="28"/>
  <c r="V162" i="28"/>
  <c r="V248" i="28"/>
  <c r="V235" i="28"/>
  <c r="V90" i="28"/>
  <c r="V119" i="28"/>
  <c r="V294" i="28"/>
  <c r="V269" i="28"/>
  <c r="V129" i="28"/>
  <c r="V226" i="28"/>
  <c r="V267" i="28"/>
  <c r="V176" i="28"/>
  <c r="V187" i="28"/>
  <c r="V146" i="28"/>
  <c r="V109" i="28"/>
  <c r="V180" i="28"/>
  <c r="V149" i="28"/>
  <c r="V270" i="28"/>
  <c r="V69" i="28"/>
  <c r="V201" i="28"/>
  <c r="V124" i="28"/>
  <c r="V286" i="28"/>
  <c r="V68" i="28"/>
  <c r="V93" i="28"/>
  <c r="V133" i="28"/>
  <c r="V145" i="28"/>
  <c r="V61" i="28"/>
  <c r="V136" i="28"/>
  <c r="V168" i="28"/>
  <c r="V110" i="28"/>
  <c r="V221" i="28"/>
  <c r="V43" i="28"/>
  <c r="V291" i="28"/>
  <c r="V79" i="28"/>
  <c r="V223" i="28"/>
  <c r="V131" i="28"/>
  <c r="V219" i="28"/>
  <c r="V170" i="28"/>
  <c r="V75" i="28"/>
  <c r="V154" i="28"/>
  <c r="V45" i="28"/>
  <c r="V245" i="28"/>
  <c r="V134" i="28"/>
  <c r="V97" i="28"/>
  <c r="V71" i="28"/>
  <c r="V272" i="28"/>
  <c r="V276" i="28"/>
  <c r="V181" i="28"/>
  <c r="V36" i="28"/>
  <c r="V208" i="28"/>
  <c r="V209" i="28"/>
  <c r="V268" i="28"/>
  <c r="V101" i="28"/>
  <c r="V289" i="28"/>
  <c r="V238" i="28"/>
  <c r="V271" i="28"/>
  <c r="V191" i="28"/>
  <c r="V44" i="28"/>
  <c r="V104" i="28"/>
  <c r="V57" i="28"/>
  <c r="V123" i="28"/>
  <c r="V150" i="28"/>
  <c r="V77" i="28"/>
  <c r="V217" i="28"/>
  <c r="V177" i="28"/>
  <c r="V143" i="28"/>
  <c r="V257" i="28"/>
  <c r="V243" i="28"/>
  <c r="V82" i="28"/>
  <c r="V38" i="28"/>
  <c r="V148" i="28"/>
  <c r="V113" i="28"/>
  <c r="V220" i="28"/>
  <c r="V135" i="28"/>
  <c r="V166" i="28"/>
  <c r="V102" i="28"/>
  <c r="V59" i="28"/>
  <c r="V249" i="28"/>
  <c r="V83" i="28"/>
  <c r="V126" i="28"/>
  <c r="V138" i="28"/>
  <c r="V222" i="28"/>
  <c r="V234" i="28"/>
  <c r="V283" i="28"/>
  <c r="V128" i="28"/>
  <c r="V212" i="28"/>
  <c r="V62" i="28"/>
  <c r="V190" i="28"/>
  <c r="V196" i="28"/>
  <c r="V115" i="28"/>
  <c r="V178" i="28"/>
  <c r="V296" i="28"/>
  <c r="V81" i="28"/>
  <c r="V111" i="28"/>
  <c r="V299" i="28"/>
  <c r="V185" i="28"/>
  <c r="V48" i="28"/>
  <c r="V58" i="28"/>
  <c r="V198" i="28"/>
  <c r="V292" i="28"/>
  <c r="V281" i="28"/>
  <c r="V164" i="28"/>
  <c r="V63" i="28"/>
  <c r="V258" i="28"/>
  <c r="V87" i="28"/>
  <c r="V46" i="28"/>
  <c r="V254" i="28"/>
  <c r="V147" i="28"/>
  <c r="V117" i="28"/>
  <c r="V175" i="28"/>
  <c r="V114" i="28"/>
  <c r="V293" i="28"/>
  <c r="V290" i="28"/>
  <c r="V202" i="28"/>
  <c r="V153" i="28"/>
  <c r="V206" i="28"/>
  <c r="V116" i="28"/>
  <c r="V295" i="28"/>
  <c r="V125" i="28"/>
  <c r="V239" i="28"/>
  <c r="V39" i="28"/>
  <c r="V91" i="28"/>
  <c r="V174" i="28"/>
  <c r="V19" i="28"/>
  <c r="V27" i="28"/>
  <c r="V4" i="28"/>
  <c r="V6" i="28"/>
  <c r="G9" i="8"/>
  <c r="H9" i="8" s="1"/>
  <c r="AB48" i="5"/>
  <c r="J9" i="8" s="1"/>
  <c r="F301" i="28"/>
  <c r="F195" i="28"/>
  <c r="F263" i="28"/>
  <c r="F232" i="28"/>
  <c r="F211" i="28"/>
  <c r="F283" i="28"/>
  <c r="F162" i="28"/>
  <c r="F79" i="28"/>
  <c r="F110" i="28"/>
  <c r="F42" i="28"/>
  <c r="F189" i="28"/>
  <c r="F112" i="28"/>
  <c r="F216" i="28"/>
  <c r="F255" i="28"/>
  <c r="F193" i="28"/>
  <c r="F192" i="28"/>
  <c r="F296" i="28"/>
  <c r="F154" i="28"/>
  <c r="F299" i="28"/>
  <c r="F243" i="28"/>
  <c r="F261" i="28"/>
  <c r="F234" i="28"/>
  <c r="F242" i="28"/>
  <c r="F50" i="28"/>
  <c r="F106" i="28"/>
  <c r="F229" i="28"/>
  <c r="F61" i="28"/>
  <c r="F104" i="28"/>
  <c r="F209" i="28"/>
  <c r="F171" i="28"/>
  <c r="F38" i="28"/>
  <c r="F103" i="28"/>
  <c r="F117" i="28"/>
  <c r="F214" i="28"/>
  <c r="F221" i="28"/>
  <c r="F140" i="28"/>
  <c r="F52" i="28"/>
  <c r="F180" i="28"/>
  <c r="F145" i="28"/>
  <c r="F282" i="28"/>
  <c r="F85" i="28"/>
  <c r="F238" i="28"/>
  <c r="F76" i="28"/>
  <c r="F135" i="28"/>
  <c r="F47" i="28"/>
  <c r="F288" i="28"/>
  <c r="F267" i="28"/>
  <c r="F237" i="28"/>
  <c r="F98" i="28"/>
  <c r="F58" i="28"/>
  <c r="F139" i="28"/>
  <c r="F228" i="28"/>
  <c r="F55" i="28"/>
  <c r="F87" i="28"/>
  <c r="F111" i="28"/>
  <c r="F217" i="28"/>
  <c r="F287" i="28"/>
  <c r="F174" i="28"/>
  <c r="F94" i="28"/>
  <c r="F225" i="28"/>
  <c r="F190" i="28"/>
  <c r="F62" i="28"/>
  <c r="F220" i="28"/>
  <c r="F146" i="28"/>
  <c r="F204" i="28"/>
  <c r="F182" i="28"/>
  <c r="F99" i="28"/>
  <c r="F127" i="28"/>
  <c r="F302" i="28"/>
  <c r="F69" i="28"/>
  <c r="F177" i="28"/>
  <c r="F68" i="28"/>
  <c r="F276" i="28"/>
  <c r="F141" i="28"/>
  <c r="F223" i="28"/>
  <c r="F197" i="28"/>
  <c r="F92" i="28"/>
  <c r="F170" i="28"/>
  <c r="F74" i="28"/>
  <c r="F175" i="28"/>
  <c r="F200" i="28"/>
  <c r="F73" i="28"/>
  <c r="F113" i="28"/>
  <c r="F84" i="28"/>
  <c r="F187" i="28"/>
  <c r="F254" i="28"/>
  <c r="F297" i="28"/>
  <c r="F257" i="28"/>
  <c r="F147" i="28"/>
  <c r="F265" i="28"/>
  <c r="F120" i="28"/>
  <c r="F164" i="28"/>
  <c r="F75" i="28"/>
  <c r="F46" i="28"/>
  <c r="F136" i="28"/>
  <c r="F65" i="28"/>
  <c r="F133" i="28"/>
  <c r="F253" i="28"/>
  <c r="F166" i="28"/>
  <c r="F281" i="28"/>
  <c r="F183" i="28"/>
  <c r="F231" i="28"/>
  <c r="F142" i="28"/>
  <c r="F240" i="28"/>
  <c r="F109" i="28"/>
  <c r="F82" i="28"/>
  <c r="F161" i="28"/>
  <c r="F88" i="28"/>
  <c r="F89" i="28"/>
  <c r="F3" i="28"/>
  <c r="F80" i="28"/>
  <c r="F300" i="28"/>
  <c r="F148" i="28"/>
  <c r="F202" i="28"/>
  <c r="F90" i="28"/>
  <c r="F36" i="28"/>
  <c r="F137" i="28"/>
  <c r="F252" i="28"/>
  <c r="F256" i="28"/>
  <c r="F247" i="28"/>
  <c r="F77" i="28"/>
  <c r="F272" i="28"/>
  <c r="F236" i="28"/>
  <c r="F251" i="28"/>
  <c r="F246" i="28"/>
  <c r="F173" i="28"/>
  <c r="F295" i="28"/>
  <c r="F284" i="28"/>
  <c r="F143" i="28"/>
  <c r="F168" i="28"/>
  <c r="F207" i="28"/>
  <c r="F125" i="28"/>
  <c r="F169" i="28"/>
  <c r="F114" i="28"/>
  <c r="F215" i="28"/>
  <c r="F264" i="28"/>
  <c r="F150" i="28"/>
  <c r="F279" i="28"/>
  <c r="F199" i="28"/>
  <c r="F270" i="28"/>
  <c r="F198" i="28"/>
  <c r="F43" i="28"/>
  <c r="F45" i="28"/>
  <c r="F278" i="28"/>
  <c r="F201" i="28"/>
  <c r="F130" i="28"/>
  <c r="F97" i="28"/>
  <c r="F48" i="28"/>
  <c r="F49" i="28"/>
  <c r="F57" i="28"/>
  <c r="F132" i="28"/>
  <c r="F250" i="28"/>
  <c r="F194" i="28"/>
  <c r="F131" i="28"/>
  <c r="F100" i="28"/>
  <c r="F290" i="28"/>
  <c r="F152" i="28"/>
  <c r="F218" i="28"/>
  <c r="F248" i="28"/>
  <c r="F121" i="28"/>
  <c r="F72" i="28"/>
  <c r="F239" i="28"/>
  <c r="F298" i="28"/>
  <c r="F289" i="28"/>
  <c r="F178" i="28"/>
  <c r="F96" i="28"/>
  <c r="F66" i="28"/>
  <c r="F155" i="28"/>
  <c r="F108" i="28"/>
  <c r="F259" i="28"/>
  <c r="F188" i="28"/>
  <c r="F208" i="28"/>
  <c r="F291" i="28"/>
  <c r="F226" i="28"/>
  <c r="F86" i="28"/>
  <c r="F78" i="28"/>
  <c r="F233" i="28"/>
  <c r="F151" i="28"/>
  <c r="F153" i="28"/>
  <c r="F44" i="28"/>
  <c r="F60" i="28"/>
  <c r="F268" i="28"/>
  <c r="F71" i="28"/>
  <c r="F83" i="28"/>
  <c r="F39" i="28"/>
  <c r="F102" i="28"/>
  <c r="F294" i="28"/>
  <c r="F269" i="28"/>
  <c r="F81" i="28"/>
  <c r="F54" i="28"/>
  <c r="F129" i="28"/>
  <c r="F115" i="28"/>
  <c r="F149" i="28"/>
  <c r="F186" i="28"/>
  <c r="F41" i="28"/>
  <c r="F156" i="28"/>
  <c r="F244" i="28"/>
  <c r="F293" i="28"/>
  <c r="F212" i="28"/>
  <c r="F191" i="28"/>
  <c r="F230" i="28"/>
  <c r="F123" i="28"/>
  <c r="F275" i="28"/>
  <c r="F271" i="28"/>
  <c r="F105" i="28"/>
  <c r="F203" i="28"/>
  <c r="F292" i="28"/>
  <c r="F70" i="28"/>
  <c r="F67" i="28"/>
  <c r="F185" i="28"/>
  <c r="F63" i="28"/>
  <c r="F138" i="28"/>
  <c r="F91" i="28"/>
  <c r="F260" i="28"/>
  <c r="F235" i="28"/>
  <c r="F124" i="28"/>
  <c r="F176" i="28"/>
  <c r="F59" i="28"/>
  <c r="F128" i="28"/>
  <c r="F249" i="28"/>
  <c r="F196" i="28"/>
  <c r="F158" i="28"/>
  <c r="F165" i="28"/>
  <c r="F144" i="28"/>
  <c r="F167" i="28"/>
  <c r="F64" i="28"/>
  <c r="F107" i="28"/>
  <c r="F219" i="28"/>
  <c r="F116" i="28"/>
  <c r="F51" i="28"/>
  <c r="F280" i="28"/>
  <c r="F126" i="28"/>
  <c r="F266" i="28"/>
  <c r="F160" i="28"/>
  <c r="F179" i="28"/>
  <c r="F40" i="28"/>
  <c r="F172" i="28"/>
  <c r="F181" i="28"/>
  <c r="F159" i="28"/>
  <c r="F222" i="28"/>
  <c r="F245" i="28"/>
  <c r="F118" i="28"/>
  <c r="F262" i="28"/>
  <c r="F277" i="28"/>
  <c r="F227" i="28"/>
  <c r="F119" i="28"/>
  <c r="F184" i="28"/>
  <c r="F56" i="28"/>
  <c r="F93" i="28"/>
  <c r="F286" i="28"/>
  <c r="F122" i="28"/>
  <c r="F163" i="28"/>
  <c r="F213" i="28"/>
  <c r="F95" i="28"/>
  <c r="F206" i="28"/>
  <c r="F101" i="28"/>
  <c r="F210" i="28"/>
  <c r="F37" i="28"/>
  <c r="F205" i="28"/>
  <c r="F273" i="28"/>
  <c r="F134" i="28"/>
  <c r="F285" i="28"/>
  <c r="F258" i="28"/>
  <c r="F224" i="28"/>
  <c r="F35" i="28"/>
  <c r="F157" i="28"/>
  <c r="F241" i="28"/>
  <c r="F274" i="28"/>
  <c r="F53" i="28"/>
  <c r="F34" i="28"/>
  <c r="AM19" i="8"/>
  <c r="AL31" i="5"/>
  <c r="AN12" i="8"/>
  <c r="AE47" i="5"/>
  <c r="AN6" i="8"/>
  <c r="Y47" i="5"/>
  <c r="AB15" i="5"/>
  <c r="AB16" i="5" s="1"/>
  <c r="K9" i="8" s="1"/>
  <c r="AO9" i="8"/>
  <c r="AM18" i="8"/>
  <c r="AK31" i="5"/>
  <c r="AO16" i="8"/>
  <c r="AI15" i="5"/>
  <c r="AI16" i="5" s="1"/>
  <c r="K16" i="8" s="1"/>
  <c r="AN20" i="8"/>
  <c r="AM47" i="5"/>
  <c r="AN8" i="8"/>
  <c r="AA47" i="5"/>
  <c r="AG47" i="5"/>
  <c r="AN14" i="8"/>
  <c r="AM12" i="8"/>
  <c r="AE31" i="5"/>
  <c r="G7" i="21"/>
  <c r="M62" i="5"/>
  <c r="H7" i="21" s="1"/>
  <c r="F20" i="28"/>
  <c r="N17" i="28"/>
  <c r="F17" i="28"/>
  <c r="F29" i="28"/>
  <c r="V29" i="28"/>
  <c r="N22" i="28"/>
  <c r="N13" i="28"/>
  <c r="N24" i="28"/>
  <c r="F28" i="28"/>
  <c r="F12" i="28"/>
  <c r="V8" i="28"/>
  <c r="F8" i="28"/>
  <c r="N16" i="28"/>
  <c r="V16" i="28"/>
  <c r="N12" i="28"/>
  <c r="AR13" i="8"/>
  <c r="N18" i="28"/>
  <c r="V12" i="28"/>
  <c r="N14" i="28"/>
  <c r="N32" i="28"/>
  <c r="N29" i="28"/>
  <c r="F9" i="28"/>
  <c r="Z47" i="5"/>
  <c r="AN7" i="8"/>
  <c r="AF31" i="5"/>
  <c r="AM13" i="8"/>
  <c r="AM10" i="8"/>
  <c r="AC31" i="5"/>
  <c r="AM17" i="8"/>
  <c r="AJ31" i="5"/>
  <c r="G8" i="14" a="1"/>
  <c r="G8" i="14" s="1"/>
  <c r="G13" i="14" a="1"/>
  <c r="G13" i="14" s="1"/>
  <c r="G15" i="14" a="1"/>
  <c r="G15" i="14" s="1"/>
  <c r="G16" i="14" a="1"/>
  <c r="G16" i="14" s="1"/>
  <c r="G7" i="14" a="1"/>
  <c r="G7" i="14" s="1"/>
  <c r="G12" i="14" a="1"/>
  <c r="G12" i="14" s="1"/>
  <c r="G11" i="14" a="1"/>
  <c r="G11" i="14" s="1"/>
  <c r="G9" i="14" a="1"/>
  <c r="G9" i="14" s="1"/>
  <c r="G14" i="14" a="1"/>
  <c r="G14" i="14" s="1"/>
  <c r="G10" i="14" a="1"/>
  <c r="G10" i="14" s="1"/>
  <c r="F12" i="14" a="1"/>
  <c r="F12" i="14" s="1"/>
  <c r="F15" i="14" a="1"/>
  <c r="F15" i="14" s="1"/>
  <c r="F7" i="14" a="1"/>
  <c r="F7" i="14" s="1"/>
  <c r="D7" i="14" s="1"/>
  <c r="F8" i="14" a="1"/>
  <c r="F8" i="14" s="1"/>
  <c r="F11" i="14" a="1"/>
  <c r="F11" i="14" s="1"/>
  <c r="F13" i="14" a="1"/>
  <c r="F13" i="14" s="1"/>
  <c r="F10" i="14" a="1"/>
  <c r="F10" i="14" s="1"/>
  <c r="F14" i="14" a="1"/>
  <c r="F14" i="14" s="1"/>
  <c r="F16" i="14" a="1"/>
  <c r="F16" i="14" s="1"/>
  <c r="F9" i="14" a="1"/>
  <c r="F9" i="14" s="1"/>
  <c r="G7" i="20"/>
  <c r="G62" i="5"/>
  <c r="H7" i="20" s="1"/>
  <c r="F4" i="28"/>
  <c r="V28" i="28"/>
  <c r="N30" i="28"/>
  <c r="M54" i="5"/>
  <c r="K7" i="21" s="1"/>
  <c r="V24" i="28"/>
  <c r="N11" i="28"/>
  <c r="V15" i="28"/>
  <c r="F7" i="28"/>
  <c r="V30" i="28"/>
  <c r="N33" i="28"/>
  <c r="N28" i="28"/>
  <c r="AQ21" i="8"/>
  <c r="V9" i="28"/>
  <c r="V7" i="28"/>
  <c r="F14" i="28"/>
  <c r="F21" i="28"/>
  <c r="V25" i="28"/>
  <c r="F18" i="28"/>
  <c r="V31" i="28"/>
  <c r="V32" i="28"/>
  <c r="AG32" i="5" l="1"/>
  <c r="I14" i="8" s="1"/>
  <c r="AD32" i="5"/>
  <c r="I11" i="8" s="1"/>
  <c r="Z21" i="8"/>
  <c r="AL21" i="8"/>
  <c r="N38" i="5"/>
  <c r="L38" i="5"/>
  <c r="AF48" i="5"/>
  <c r="J13" i="8" s="1"/>
  <c r="M38" i="5"/>
  <c r="S38" i="5"/>
  <c r="T38" i="5"/>
  <c r="G38" i="5"/>
  <c r="U38" i="5"/>
  <c r="E38" i="5"/>
  <c r="F38" i="5"/>
  <c r="G16" i="8"/>
  <c r="AC21" i="8"/>
  <c r="T44" i="5"/>
  <c r="L21" i="8"/>
  <c r="AM21" i="8"/>
  <c r="S44" i="5"/>
  <c r="T21" i="8"/>
  <c r="U44" i="5"/>
  <c r="AN21" i="8"/>
  <c r="M21" i="8"/>
  <c r="AF21" i="8"/>
  <c r="W21" i="8"/>
  <c r="Q21" i="8"/>
  <c r="AI21" i="8"/>
  <c r="E7" i="15"/>
  <c r="D9" i="14"/>
  <c r="E9" i="14" s="1"/>
  <c r="E7" i="14"/>
  <c r="D14" i="15"/>
  <c r="E14" i="15" s="1"/>
  <c r="D16" i="14"/>
  <c r="E16" i="14" s="1"/>
  <c r="F17" i="8"/>
  <c r="AJ32" i="5"/>
  <c r="I17" i="8" s="1"/>
  <c r="AG48" i="5"/>
  <c r="J14" i="8" s="1"/>
  <c r="G14" i="8"/>
  <c r="H14" i="8" s="1"/>
  <c r="F8" i="8"/>
  <c r="AA32" i="5"/>
  <c r="I8" i="8" s="1"/>
  <c r="F15" i="8"/>
  <c r="AH32" i="5"/>
  <c r="I15" i="8" s="1"/>
  <c r="G15" i="8"/>
  <c r="AH48" i="5"/>
  <c r="J15" i="8" s="1"/>
  <c r="D13" i="14"/>
  <c r="E13" i="14" s="1"/>
  <c r="D15" i="14"/>
  <c r="E15" i="14" s="1"/>
  <c r="D9" i="13"/>
  <c r="E9" i="13" s="1"/>
  <c r="D16" i="13"/>
  <c r="E16" i="13" s="1"/>
  <c r="D10" i="13"/>
  <c r="E10" i="13" s="1"/>
  <c r="D15" i="15"/>
  <c r="E15" i="15" s="1"/>
  <c r="D8" i="15"/>
  <c r="E8" i="15" s="1"/>
  <c r="G7" i="8"/>
  <c r="Z48" i="5"/>
  <c r="J7" i="8" s="1"/>
  <c r="G20" i="8"/>
  <c r="H20" i="8" s="1"/>
  <c r="AM48" i="5"/>
  <c r="J20" i="8" s="1"/>
  <c r="F18" i="8"/>
  <c r="H18" i="8" s="1"/>
  <c r="AK32" i="5"/>
  <c r="I18" i="8" s="1"/>
  <c r="G6" i="8"/>
  <c r="Y48" i="5"/>
  <c r="J6" i="8" s="1"/>
  <c r="AL32" i="5"/>
  <c r="I19" i="8" s="1"/>
  <c r="F19" i="8"/>
  <c r="H19" i="8" s="1"/>
  <c r="F7" i="8"/>
  <c r="Z32" i="5"/>
  <c r="I7" i="8" s="1"/>
  <c r="D10" i="14"/>
  <c r="E10" i="14" s="1"/>
  <c r="D11" i="13"/>
  <c r="E11" i="13" s="1"/>
  <c r="D13" i="13"/>
  <c r="E13" i="13" s="1"/>
  <c r="D16" i="15"/>
  <c r="E16" i="15" s="1"/>
  <c r="D13" i="15"/>
  <c r="E13" i="15" s="1"/>
  <c r="AR21" i="8"/>
  <c r="F10" i="8"/>
  <c r="AC32" i="5"/>
  <c r="I10" i="8" s="1"/>
  <c r="D14" i="14"/>
  <c r="E14" i="14" s="1"/>
  <c r="D8" i="14"/>
  <c r="E8" i="14" s="1"/>
  <c r="D8" i="13"/>
  <c r="E8" i="13" s="1"/>
  <c r="D14" i="13"/>
  <c r="E14" i="13" s="1"/>
  <c r="D9" i="15"/>
  <c r="E9" i="15" s="1"/>
  <c r="D12" i="15"/>
  <c r="E12" i="15" s="1"/>
  <c r="AF32" i="5"/>
  <c r="I13" i="8" s="1"/>
  <c r="F13" i="8"/>
  <c r="H13" i="8" s="1"/>
  <c r="F12" i="8"/>
  <c r="AE32" i="5"/>
  <c r="I12" i="8" s="1"/>
  <c r="AA48" i="5"/>
  <c r="J8" i="8" s="1"/>
  <c r="G8" i="8"/>
  <c r="G12" i="8"/>
  <c r="AE48" i="5"/>
  <c r="J12" i="8" s="1"/>
  <c r="AJ48" i="5"/>
  <c r="J17" i="8" s="1"/>
  <c r="G17" i="8"/>
  <c r="AI32" i="5"/>
  <c r="I16" i="8" s="1"/>
  <c r="F16" i="8"/>
  <c r="F6" i="8"/>
  <c r="Y32" i="5"/>
  <c r="I6" i="8" s="1"/>
  <c r="AD48" i="5"/>
  <c r="J11" i="8" s="1"/>
  <c r="G11" i="8"/>
  <c r="H11" i="8" s="1"/>
  <c r="G10" i="8"/>
  <c r="AC48" i="5"/>
  <c r="J10" i="8" s="1"/>
  <c r="D11" i="14"/>
  <c r="E11" i="14" s="1"/>
  <c r="D12" i="14"/>
  <c r="E12" i="14" s="1"/>
  <c r="E7" i="13"/>
  <c r="D15" i="13"/>
  <c r="E15" i="13" s="1"/>
  <c r="D12" i="13"/>
  <c r="E12" i="13" s="1"/>
  <c r="D10" i="15"/>
  <c r="E10" i="15" s="1"/>
  <c r="D11" i="15"/>
  <c r="E11" i="15" s="1"/>
  <c r="H16" i="8" l="1"/>
  <c r="H6" i="8"/>
  <c r="AM8" i="6"/>
  <c r="AU21" i="8"/>
  <c r="AS21" i="8"/>
  <c r="AK8" i="6"/>
  <c r="AT21" i="8"/>
  <c r="AL8" i="6"/>
  <c r="N21" i="8"/>
  <c r="AO21" i="8"/>
  <c r="H7" i="8"/>
  <c r="H8" i="8"/>
  <c r="H17" i="8"/>
  <c r="H10" i="8"/>
  <c r="H15" i="8"/>
  <c r="H12" i="8"/>
</calcChain>
</file>

<file path=xl/sharedStrings.xml><?xml version="1.0" encoding="utf-8"?>
<sst xmlns="http://schemas.openxmlformats.org/spreadsheetml/2006/main" count="2200" uniqueCount="435">
  <si>
    <t>F</t>
  </si>
  <si>
    <t>M</t>
  </si>
  <si>
    <t>C</t>
  </si>
  <si>
    <t>Roll.No.</t>
  </si>
  <si>
    <t>Candidate Name</t>
  </si>
  <si>
    <t>Sub1</t>
  </si>
  <si>
    <t>Sub2</t>
  </si>
  <si>
    <t>Sub3</t>
  </si>
  <si>
    <t>Sub4</t>
  </si>
  <si>
    <t>Sub5</t>
  </si>
  <si>
    <t>T</t>
  </si>
  <si>
    <t>H</t>
  </si>
  <si>
    <t>Sr No</t>
  </si>
  <si>
    <t>Total</t>
  </si>
  <si>
    <t>Per</t>
  </si>
  <si>
    <t>A1</t>
  </si>
  <si>
    <t>A2</t>
  </si>
  <si>
    <t>B1</t>
  </si>
  <si>
    <t>B2</t>
  </si>
  <si>
    <t>C1</t>
  </si>
  <si>
    <t>C2</t>
  </si>
  <si>
    <t>D1</t>
  </si>
  <si>
    <t>D2</t>
  </si>
  <si>
    <t>E</t>
  </si>
  <si>
    <t>SCHOOL PI</t>
  </si>
  <si>
    <t>33-44.9</t>
  </si>
  <si>
    <t>45-59.9</t>
  </si>
  <si>
    <t>60-74.9</t>
  </si>
  <si>
    <t>75-89.9</t>
  </si>
  <si>
    <t>GRADE</t>
  </si>
  <si>
    <t>SUBJECT CODE</t>
  </si>
  <si>
    <t>English</t>
  </si>
  <si>
    <t>Hindi</t>
  </si>
  <si>
    <t>History</t>
  </si>
  <si>
    <t>Pol Sc.</t>
  </si>
  <si>
    <t>Geo</t>
  </si>
  <si>
    <t>Econ</t>
  </si>
  <si>
    <t>Phy</t>
  </si>
  <si>
    <t>Che</t>
  </si>
  <si>
    <t>Bio</t>
  </si>
  <si>
    <t>Math</t>
  </si>
  <si>
    <t>B.ST</t>
  </si>
  <si>
    <t>ACC</t>
  </si>
  <si>
    <t>IP</t>
  </si>
  <si>
    <t>SUBJECT WISE GRADE - GIRLS</t>
  </si>
  <si>
    <t>SUBJECT WISE GRADE - BOYS</t>
  </si>
  <si>
    <t xml:space="preserve">SUBJECT WISE GRADE </t>
  </si>
  <si>
    <t>PI</t>
  </si>
  <si>
    <t>PASSED</t>
  </si>
  <si>
    <t>COM</t>
  </si>
  <si>
    <t>FAIL</t>
  </si>
  <si>
    <t>PER</t>
  </si>
  <si>
    <t>APP</t>
  </si>
  <si>
    <t>RESULT - OVERALL</t>
  </si>
  <si>
    <t>RESULT - GIRLS</t>
  </si>
  <si>
    <t>RESULT - BOYS</t>
  </si>
  <si>
    <t>GIRLS</t>
  </si>
  <si>
    <t>BOYS</t>
  </si>
  <si>
    <t>CODE</t>
  </si>
  <si>
    <t>G</t>
  </si>
  <si>
    <t>OVERALL</t>
  </si>
  <si>
    <t>Stream</t>
  </si>
  <si>
    <t>S</t>
  </si>
  <si>
    <t>SUB WISE APP</t>
  </si>
  <si>
    <t>T GR</t>
  </si>
  <si>
    <t>T GR (B)</t>
  </si>
  <si>
    <t>T GR (G)</t>
  </si>
  <si>
    <t>B</t>
  </si>
  <si>
    <t>BOYS SCIENCE</t>
  </si>
  <si>
    <t>BOYS COMMERCE</t>
  </si>
  <si>
    <t>BOYS HUMANITIES</t>
  </si>
  <si>
    <t>GIRLS SCIENCE</t>
  </si>
  <si>
    <t>GIRLS COMMERCE</t>
  </si>
  <si>
    <t>GIRLS HUMANITIES</t>
  </si>
  <si>
    <t>OVERALL SCIENCE</t>
  </si>
  <si>
    <t>OVERALL COMMERCE</t>
  </si>
  <si>
    <t>OVERALL HUMANITIES</t>
  </si>
  <si>
    <t>CS</t>
  </si>
  <si>
    <t>SUB WISE APP-B</t>
  </si>
  <si>
    <t>SUB WISE APP-G</t>
  </si>
  <si>
    <t>No. of Passed students securing %age between (out of 500)</t>
  </si>
  <si>
    <t>Sl. No.</t>
  </si>
  <si>
    <t>Sponsoring Agency</t>
  </si>
  <si>
    <t>State</t>
  </si>
  <si>
    <t>Name of KV</t>
  </si>
  <si>
    <t>Name of  Principal</t>
  </si>
  <si>
    <t>Total App.</t>
  </si>
  <si>
    <t xml:space="preserve">Total Passed </t>
  </si>
  <si>
    <t xml:space="preserve">No. of Students failed </t>
  </si>
  <si>
    <t xml:space="preserve">Overall Pass % age </t>
  </si>
  <si>
    <t>33% to 44.9%</t>
  </si>
  <si>
    <t>45% to 59.9%</t>
  </si>
  <si>
    <t>60% to 74.9%</t>
  </si>
  <si>
    <t>75% to 89.9%</t>
  </si>
  <si>
    <t xml:space="preserve">90% &amp; above </t>
  </si>
  <si>
    <t xml:space="preserve">P.I. </t>
  </si>
  <si>
    <t xml:space="preserve">Signature &amp; Seal of the Principal  </t>
  </si>
  <si>
    <t>RESULT - SCIENCE</t>
  </si>
  <si>
    <t>RESULT - SC-GIRLS</t>
  </si>
  <si>
    <t>RESULT -SC- BOYS</t>
  </si>
  <si>
    <t>RESULT - COMMERCE</t>
  </si>
  <si>
    <t>RESULT - COMM-GIRLS</t>
  </si>
  <si>
    <t>RESULT -COMM- BOYS</t>
  </si>
  <si>
    <t>RESULT - HUM-GIRLS</t>
  </si>
  <si>
    <t>RESULT -HUM- BOYS</t>
  </si>
  <si>
    <t>T GR-SC</t>
  </si>
  <si>
    <t>T GR (B)-SC</t>
  </si>
  <si>
    <t>T GR (G)-SC</t>
  </si>
  <si>
    <t>T GR-COMM</t>
  </si>
  <si>
    <t>T GR (B)-COMM</t>
  </si>
  <si>
    <t>T GR (G)-COMM</t>
  </si>
  <si>
    <t xml:space="preserve"> PI-SCIENCE</t>
  </si>
  <si>
    <t>PI-COMMERCE</t>
  </si>
  <si>
    <t>T GR (B)-HUM</t>
  </si>
  <si>
    <t>T GR (G)-HUM</t>
  </si>
  <si>
    <t>CLASS XII</t>
  </si>
  <si>
    <t>Sl. No</t>
  </si>
  <si>
    <t xml:space="preserve">Subject </t>
  </si>
  <si>
    <t>Total Passed</t>
  </si>
  <si>
    <t>Pass Percentage</t>
  </si>
  <si>
    <t xml:space="preserve">Total Grades </t>
  </si>
  <si>
    <t xml:space="preserve">N X W </t>
  </si>
  <si>
    <t>P.I.</t>
  </si>
  <si>
    <t>T PASS</t>
  </si>
  <si>
    <t>%</t>
  </si>
  <si>
    <t>TOTAL</t>
  </si>
  <si>
    <t>SCIENCE</t>
  </si>
  <si>
    <t>COMMERCE</t>
  </si>
  <si>
    <t>MALE</t>
  </si>
  <si>
    <t>FEMALE</t>
  </si>
  <si>
    <t>COMPARTMENT</t>
  </si>
  <si>
    <t>HUMANITIES</t>
  </si>
  <si>
    <t>RESULT - HUMANITIES</t>
  </si>
  <si>
    <t>PI-HUMANITIES</t>
  </si>
  <si>
    <t>SANJEEV SHARMA</t>
  </si>
  <si>
    <t>PGT CS KV PALAMPUR</t>
  </si>
  <si>
    <t>HIMACHAL PRADESH</t>
  </si>
  <si>
    <t>S.NO.</t>
  </si>
  <si>
    <t>KV</t>
  </si>
  <si>
    <t>Position</t>
  </si>
  <si>
    <t>Name of student</t>
  </si>
  <si>
    <t>Marks obtained</t>
  </si>
  <si>
    <t>Percentage of Marks</t>
  </si>
  <si>
    <t>Sl.NO.</t>
  </si>
  <si>
    <t>Name of the KV</t>
  </si>
  <si>
    <t>PROFORMA : 12(a)</t>
  </si>
  <si>
    <t>No. of Students with supplementry</t>
  </si>
  <si>
    <t>APPEARED</t>
  </si>
  <si>
    <t>Boys</t>
  </si>
  <si>
    <t>Girls</t>
  </si>
  <si>
    <t>Percentage</t>
  </si>
  <si>
    <t>PROFORMA :12(C)</t>
  </si>
  <si>
    <t>Signature &amp; Seal of the Principal</t>
  </si>
  <si>
    <t>NAME OF THE COURSE</t>
  </si>
  <si>
    <t>PROFORMA : 12G</t>
  </si>
  <si>
    <t xml:space="preserve"> PROFORMA : 12J</t>
  </si>
  <si>
    <t>No of students in each grade</t>
  </si>
  <si>
    <t>PROFORMA : 12K</t>
  </si>
  <si>
    <t> Sl.No.</t>
  </si>
  <si>
    <t xml:space="preserve"> PROFORMA : 12(L)</t>
  </si>
  <si>
    <t>PROFORMA : 12(M)</t>
  </si>
  <si>
    <t>Sl.No.</t>
  </si>
  <si>
    <t>NAME OF KV</t>
  </si>
  <si>
    <t>STATE</t>
  </si>
  <si>
    <t>PROFORMA : 12(O)</t>
  </si>
  <si>
    <t xml:space="preserve"> PROFORMA : 12(B)</t>
  </si>
  <si>
    <t>CLASS XII - (VOCATIONAL)</t>
  </si>
  <si>
    <t>PROFORMA : 12(F)</t>
  </si>
  <si>
    <t>Legends</t>
  </si>
  <si>
    <t>NA</t>
  </si>
  <si>
    <t>STREAM</t>
  </si>
  <si>
    <t>NAME</t>
  </si>
  <si>
    <t>SR NO</t>
  </si>
  <si>
    <t>ROLLNO</t>
  </si>
  <si>
    <t>PER%</t>
  </si>
  <si>
    <t xml:space="preserve">TOTAL </t>
  </si>
  <si>
    <t>LIST OF SCIENCE STREAM STUDENTS</t>
  </si>
  <si>
    <t>LIST OF COMMERCE STREAM STUDENTS</t>
  </si>
  <si>
    <t>LIST OF HUMANITIES STREAM STUDENTS</t>
  </si>
  <si>
    <t>important</t>
  </si>
  <si>
    <t>Please read these Instructions carefully !</t>
  </si>
  <si>
    <t>T GR-HUM</t>
  </si>
  <si>
    <t>SUMMARY</t>
  </si>
  <si>
    <t>PE</t>
  </si>
  <si>
    <t>Sub6</t>
  </si>
  <si>
    <t>Physical Edu</t>
  </si>
  <si>
    <t>Geography</t>
  </si>
  <si>
    <t>Economics</t>
  </si>
  <si>
    <t>Physics</t>
  </si>
  <si>
    <t>Chemistry</t>
  </si>
  <si>
    <t>Biology</t>
  </si>
  <si>
    <t>Accounts</t>
  </si>
  <si>
    <t>Subjects Covered</t>
  </si>
  <si>
    <t>CBSE XII CLASS RESULT ANALYSIS WORKBOOK</t>
  </si>
  <si>
    <t>Vidyalaya Name</t>
  </si>
  <si>
    <t>Principal Name</t>
  </si>
  <si>
    <t>Region Name</t>
  </si>
  <si>
    <t>Please fill this information</t>
  </si>
  <si>
    <t xml:space="preserve"> PROFORMA : 12(D)</t>
  </si>
  <si>
    <t>PROFORMA : 12H</t>
  </si>
  <si>
    <t>PROFORMA : 12I</t>
  </si>
  <si>
    <t>:</t>
  </si>
  <si>
    <t>Sponsoring Authority</t>
  </si>
  <si>
    <t>For any query or feedback please contact:</t>
  </si>
  <si>
    <t xml:space="preserve">Subject Wise Result Analysis </t>
  </si>
  <si>
    <t>PASS PERCENTAGE  100</t>
  </si>
  <si>
    <t>PASS PERCENTAGE 100 for 5 CONSECUTIVE YEARS</t>
  </si>
  <si>
    <r>
      <t>PASS PERCENTAGE 100 IN CLASS 10</t>
    </r>
    <r>
      <rPr>
        <b/>
        <vertAlign val="superscript"/>
        <sz val="14"/>
        <color theme="1"/>
        <rFont val="Times New Roman"/>
        <family val="1"/>
      </rPr>
      <t>th</t>
    </r>
    <r>
      <rPr>
        <b/>
        <sz val="14"/>
        <color theme="1"/>
        <rFont val="Times New Roman"/>
        <family val="1"/>
      </rPr>
      <t xml:space="preserve">  &amp; 12</t>
    </r>
    <r>
      <rPr>
        <b/>
        <vertAlign val="superscript"/>
        <sz val="14"/>
        <color theme="1"/>
        <rFont val="Times New Roman"/>
        <family val="1"/>
      </rPr>
      <t>th</t>
    </r>
    <r>
      <rPr>
        <b/>
        <sz val="14"/>
        <color theme="1"/>
        <rFont val="Times New Roman"/>
        <family val="1"/>
      </rPr>
      <t xml:space="preserve"> BOTH </t>
    </r>
  </si>
  <si>
    <t>XII - SCIENCE</t>
  </si>
  <si>
    <t>XII - COMMERCE</t>
  </si>
  <si>
    <t>XII - HUMANITIES</t>
  </si>
  <si>
    <t>PROFORMA : 12(E)</t>
  </si>
  <si>
    <t xml:space="preserve">XII - OVERALL </t>
  </si>
  <si>
    <t>XII - OVERALL PERCENTAGE WISE</t>
  </si>
  <si>
    <t>Fill Vidyalaya Information first then goto Next Step</t>
  </si>
  <si>
    <t>Gender</t>
  </si>
  <si>
    <t>This workbook is for 300 records for SCIENCE,COMMERCE AND HUMANITIES STREAMS .Some performas are blank ,plese  fill these  performas as per your requirement.</t>
  </si>
  <si>
    <t>&gt;=90</t>
  </si>
  <si>
    <t>SORTED LIST OF MARKS</t>
  </si>
  <si>
    <t xml:space="preserve">XII CLASS CBSE RESULT ANALYSIS SHEET </t>
  </si>
  <si>
    <t>LIST OF TOPPERS  SCIENCE STREAM</t>
  </si>
  <si>
    <t>LIST OF TOPPERS COMMERCE STREAM</t>
  </si>
  <si>
    <t>LIST OF TOPPERS HUMANITIES STREAM</t>
  </si>
  <si>
    <t>All students scored 60% aggregate &amp; above</t>
  </si>
  <si>
    <t>How to Insert Absentee students data in ENTRY sheet.
Case 1: Student absent in ALL subjects -
DELETE GENDER(M/F) AND CODE  OF ALL SUBJECTS.
Case 2: Student absent in ONE/TWO/THREE /FOUR subject(s) -
DELETE CODE of relevent subject(s) and FILL  "F" in MARK(M) column and left GRADE(G) column EMPTY .</t>
  </si>
  <si>
    <t>Disclaimer: We are not responsible for any inadvertent error that may have crept in the Analysis being done on this workbook. The analysis on this workbook is for immediate information to the indivisual.</t>
  </si>
  <si>
    <t xml:space="preserve">IN CASE OF SIX SUBJECTS [ PHYSICAL EDUCATION ] THE SHEET WILL INCLUDE THE OPTIONAL SUBJECT [ PHYSICAL EDUCATION 048] AS A MAIN SUBJECT FOR CALCULATION THAT CAN BE USED FOR VIDYALAYA LEVEL RESULT ANALYSIS . 
IF YOU DO NOT  WANT TO USE THE OPTIONAL SUBJECT [048] FOR RESULT ANALYSIS OF PASS CANDIDATES . PLEASE DELETE THE SUBJECT COE , GRADE AND MARKS OF THE  SUBJECT PHYSICAL EDUCATION [048] IN THE ENTRY SHEET. 
IN CASE OF COMPARTMENT(S) IN ANY OF THE FIVE MAIN SUBJECTS DO NOT DELETE THE SUBJECT COE , GRADE AND MARKS OF SUBJECT PHYSICAL EDUCATION [048]  OF THE CONCERNED CANDIDATE IN THE ENTRY SHEET. </t>
  </si>
  <si>
    <t>P.Sci</t>
  </si>
  <si>
    <t>Password for modification is  -Jamesbond007</t>
  </si>
  <si>
    <t>If result text file is not available , please manually fill the entry sheet (GENDER ,ROLL NO , NAME, CODE, MARKS, GRADE) of all students.</t>
  </si>
  <si>
    <t>sanjeevsharmaemailid@gmail.com</t>
  </si>
  <si>
    <r>
      <t xml:space="preserve">STEP 1: OPEN CBSE RESULT TEXT FILE AND COPY ALL DATA FROM THIS FILE.
STEP 2: PASTE  DATA INTO </t>
    </r>
    <r>
      <rPr>
        <sz val="12"/>
        <color rgb="FFFF0000"/>
        <rFont val="Century Schoolbook"/>
        <family val="1"/>
      </rPr>
      <t>PASTE DATA</t>
    </r>
    <r>
      <rPr>
        <sz val="12"/>
        <color rgb="FF000000"/>
        <rFont val="Century Schoolbook"/>
        <family val="1"/>
      </rPr>
      <t xml:space="preserve"> SHEET AND  GOTO </t>
    </r>
    <r>
      <rPr>
        <b/>
        <sz val="12"/>
        <color rgb="FF000000"/>
        <rFont val="Century Schoolbook"/>
        <family val="1"/>
      </rPr>
      <t>DATA</t>
    </r>
    <r>
      <rPr>
        <sz val="12"/>
        <color rgb="FF000000"/>
        <rFont val="Century Schoolbook"/>
        <family val="1"/>
      </rPr>
      <t xml:space="preserve"> TAB.
STEP 3: CLICK ON THE "TEXT TO COLUMNS" OPTION UNDER DATA TAB AND FOLLOW ALL INSTRUCTIONS.
STEP 4: TO AUTOFIT COLUMN  WIDTH PRESS Ctrl+A(a) THEN PRESS Alt+H(h) THEN PRESS O(o) THEN PRESS I(i).
STEP 5: REMOVE UNWANTED ROWS AND COLUMNS FROM THE SHEET.
STEP 6: COPY DATA ONLY UNDER ROLL NO, NAME and SUB CODE - MARK- GRADE COLUMNS from PASTE DATA SHEET (  for 5 subjects 17 columns (A-Q) and for 6 subjects 20 columns(A -T) needs to be copy ) AND PASTE THE DATA IN ENTRY SHEET. THEN MANNUALY FILL GENDER(M/F) COLUMN. 
STEP 7: IF A STUDENT HAS [E] GRADE IN ANY SUBJECT , PLEASE MAKE SURE THAT IN THE MARK COLUMN OF THE CORRESPONDING SUBJECT [FT] OR [F] IS WRITTEN ALONG WITH MARKS  e.g 36FT OR 36F.
</t>
    </r>
    <r>
      <rPr>
        <b/>
        <sz val="12"/>
        <color rgb="FF0000CC"/>
        <rFont val="Century Schoolbook"/>
        <family val="1"/>
      </rPr>
      <t xml:space="preserve">STEP 8: DONE !
</t>
    </r>
    <r>
      <rPr>
        <sz val="12"/>
        <color rgb="FF000000"/>
        <rFont val="Century Schoolbook"/>
        <family val="1"/>
      </rPr>
      <t xml:space="preserve">
</t>
    </r>
    <r>
      <rPr>
        <sz val="12"/>
        <color rgb="FFFF0000"/>
        <rFont val="Century Schoolbook"/>
        <family val="1"/>
      </rPr>
      <t>Please review the ENTRY SHEET very carefully for error free analysis.</t>
    </r>
  </si>
  <si>
    <t>ABHIMANYU KAUSHAL</t>
  </si>
  <si>
    <t>PASS</t>
  </si>
  <si>
    <t>C1 087</t>
  </si>
  <si>
    <t>B2 075</t>
  </si>
  <si>
    <t>C1 075</t>
  </si>
  <si>
    <t>ABHINANDAN</t>
  </si>
  <si>
    <t>A1 094</t>
  </si>
  <si>
    <t>A2 096</t>
  </si>
  <si>
    <t>A1 095</t>
  </si>
  <si>
    <t>ABHISHEK</t>
  </si>
  <si>
    <t>D1 079</t>
  </si>
  <si>
    <t>C2 076</t>
  </si>
  <si>
    <t>C1 078</t>
  </si>
  <si>
    <t>AKANKSHA RANA</t>
  </si>
  <si>
    <t>A2 090</t>
  </si>
  <si>
    <t>B2 095</t>
  </si>
  <si>
    <t>ANJALI</t>
  </si>
  <si>
    <t>A2 095</t>
  </si>
  <si>
    <t>A1 083</t>
  </si>
  <si>
    <t>B1 089</t>
  </si>
  <si>
    <t>ARYA VERMA</t>
  </si>
  <si>
    <t>C1 090</t>
  </si>
  <si>
    <t>B2 076</t>
  </si>
  <si>
    <t>C1 077</t>
  </si>
  <si>
    <t>ASHUTOSH RANA</t>
  </si>
  <si>
    <t>B1 092</t>
  </si>
  <si>
    <t>B1 083</t>
  </si>
  <si>
    <t>CHAHAT AWASTHI</t>
  </si>
  <si>
    <t>B2 074</t>
  </si>
  <si>
    <t>C1 076</t>
  </si>
  <si>
    <t>DIVYANSHI UPADHYAI</t>
  </si>
  <si>
    <t>B1 088</t>
  </si>
  <si>
    <t>JUHI MISHRA</t>
  </si>
  <si>
    <t>C1 072</t>
  </si>
  <si>
    <t>C2 066</t>
  </si>
  <si>
    <t>D1 064</t>
  </si>
  <si>
    <t>KAMAKSHI SHARMA</t>
  </si>
  <si>
    <t>A1 091</t>
  </si>
  <si>
    <t>A2 087</t>
  </si>
  <si>
    <t>B1 084</t>
  </si>
  <si>
    <t>KANIKA</t>
  </si>
  <si>
    <t>B2 086</t>
  </si>
  <si>
    <t>B1 081</t>
  </si>
  <si>
    <t>KHUSHI</t>
  </si>
  <si>
    <t>B1 090</t>
  </si>
  <si>
    <t>B2 082</t>
  </si>
  <si>
    <t>B2 083</t>
  </si>
  <si>
    <t>A2 083</t>
  </si>
  <si>
    <t>B1 091</t>
  </si>
  <si>
    <t>KUMARI SWEJAL</t>
  </si>
  <si>
    <t>B2 092</t>
  </si>
  <si>
    <t>A2 094</t>
  </si>
  <si>
    <t>MUKUL DHIMAN</t>
  </si>
  <si>
    <t>C1 081</t>
  </si>
  <si>
    <t>C2 073</t>
  </si>
  <si>
    <t>MUSKAN RANA</t>
  </si>
  <si>
    <t>A1 090</t>
  </si>
  <si>
    <t>B2 081</t>
  </si>
  <si>
    <t>NEHA YADAV</t>
  </si>
  <si>
    <t>B2 071</t>
  </si>
  <si>
    <t>C2 082</t>
  </si>
  <si>
    <t>NITIN KAPOOR</t>
  </si>
  <si>
    <t>C2 080</t>
  </si>
  <si>
    <t>C2 072</t>
  </si>
  <si>
    <t>C2 071</t>
  </si>
  <si>
    <t>PAYAL SHARMA</t>
  </si>
  <si>
    <t>PRATHAM SINGH</t>
  </si>
  <si>
    <t>B1 093</t>
  </si>
  <si>
    <t>PUJA SINGH</t>
  </si>
  <si>
    <t>SACHIN</t>
  </si>
  <si>
    <t>C1 071</t>
  </si>
  <si>
    <t>SHIVAM CHAMBAIL</t>
  </si>
  <si>
    <t>B1 094</t>
  </si>
  <si>
    <t>SHIVANSH PATHANIA</t>
  </si>
  <si>
    <t>A2 092</t>
  </si>
  <si>
    <t>SIMRAN</t>
  </si>
  <si>
    <t>B1 096</t>
  </si>
  <si>
    <t>SOURAV KUMAR</t>
  </si>
  <si>
    <t>C1 085</t>
  </si>
  <si>
    <t>C1 083</t>
  </si>
  <si>
    <t>B1 072</t>
  </si>
  <si>
    <t>SUGAM NIKE</t>
  </si>
  <si>
    <t>B2 089</t>
  </si>
  <si>
    <t>A2 091</t>
  </si>
  <si>
    <t>VAISHNOBI DAS</t>
  </si>
  <si>
    <t>VANSHAJ SHARMA</t>
  </si>
  <si>
    <t>B2 080</t>
  </si>
  <si>
    <t>C2 077</t>
  </si>
  <si>
    <t>C1 074</t>
  </si>
  <si>
    <t>VIKAS</t>
  </si>
  <si>
    <t>C1 080</t>
  </si>
  <si>
    <t>C2 078</t>
  </si>
  <si>
    <t>SUMIT KUMAR</t>
  </si>
  <si>
    <t>D2 060</t>
  </si>
  <si>
    <t>D2 058</t>
  </si>
  <si>
    <t>D1 069</t>
  </si>
  <si>
    <t>MOHIT RANA</t>
  </si>
  <si>
    <t>B1 086</t>
  </si>
  <si>
    <t>A2 089</t>
  </si>
  <si>
    <t>ISHITA THAKUR</t>
  </si>
  <si>
    <t>KHUSHI AGGARWAL</t>
  </si>
  <si>
    <t>CHIRANTAN RALHAN</t>
  </si>
  <si>
    <t>ANKUSH THAKUR</t>
  </si>
  <si>
    <t>C2 060</t>
  </si>
  <si>
    <t>D1 073</t>
  </si>
  <si>
    <t>AYUSH NAWALIA</t>
  </si>
  <si>
    <t>D1 071</t>
  </si>
  <si>
    <t>C2 059</t>
  </si>
  <si>
    <t>D1 070</t>
  </si>
  <si>
    <t>ANSHIKA VERMA</t>
  </si>
  <si>
    <t>A1 096</t>
  </si>
  <si>
    <t>SONARIKA</t>
  </si>
  <si>
    <t>SHAGUN THAKUR</t>
  </si>
  <si>
    <t>A1 089</t>
  </si>
  <si>
    <t>SIDHARTH DHADWAL</t>
  </si>
  <si>
    <t>A2 086</t>
  </si>
  <si>
    <t>ANCHAL</t>
  </si>
  <si>
    <t>C2 075</t>
  </si>
  <si>
    <t>C1 070</t>
  </si>
  <si>
    <t>ADITYA RANA</t>
  </si>
  <si>
    <t>B2 084</t>
  </si>
  <si>
    <t>HARSH</t>
  </si>
  <si>
    <t>D1 060</t>
  </si>
  <si>
    <t>D2 054</t>
  </si>
  <si>
    <t>D2 065</t>
  </si>
  <si>
    <t>IKSHUMAN GHALE</t>
  </si>
  <si>
    <t>MEHAK</t>
  </si>
  <si>
    <t>D1 066</t>
  </si>
  <si>
    <t>SHAKSSHI</t>
  </si>
  <si>
    <t>RISHITA</t>
  </si>
  <si>
    <t>A2 076</t>
  </si>
  <si>
    <t>B2 088</t>
  </si>
  <si>
    <t>PRIYA KATOCH</t>
  </si>
  <si>
    <t>D1 065</t>
  </si>
  <si>
    <t>NIKHIL BHATT</t>
  </si>
  <si>
    <t>C1 084</t>
  </si>
  <si>
    <t>B1 079</t>
  </si>
  <si>
    <t>B1 087</t>
  </si>
  <si>
    <t>MANDEEP</t>
  </si>
  <si>
    <t>A1 088</t>
  </si>
  <si>
    <t>VANSHIKA</t>
  </si>
  <si>
    <t>C2 065</t>
  </si>
  <si>
    <t>DIGVIJAY</t>
  </si>
  <si>
    <t>B1 082</t>
  </si>
  <si>
    <t>B1 076</t>
  </si>
  <si>
    <t>VANSHIKA SOOD</t>
  </si>
  <si>
    <t>B1 073</t>
  </si>
  <si>
    <t>ANKIT</t>
  </si>
  <si>
    <t>B2 072</t>
  </si>
  <si>
    <t>NIKHIL</t>
  </si>
  <si>
    <t>NIKITA</t>
  </si>
  <si>
    <t>B1 085</t>
  </si>
  <si>
    <t>B1 080</t>
  </si>
  <si>
    <t>RAHUL</t>
  </si>
  <si>
    <t>A2 093</t>
  </si>
  <si>
    <t>ABHISHEK SHARMA</t>
  </si>
  <si>
    <t>D1 072</t>
  </si>
  <si>
    <t>C2 051</t>
  </si>
  <si>
    <t>D1 067</t>
  </si>
  <si>
    <t>B2 061</t>
  </si>
  <si>
    <t>AKSHIT</t>
  </si>
  <si>
    <t>ANMOL</t>
  </si>
  <si>
    <t>B2 060</t>
  </si>
  <si>
    <t>C2 083</t>
  </si>
  <si>
    <t>ASHIMA BHARDWAJ</t>
  </si>
  <si>
    <t>C2 079</t>
  </si>
  <si>
    <t>C2 054</t>
  </si>
  <si>
    <t>D1 074</t>
  </si>
  <si>
    <t>ASHWANI CHAND KATOCH</t>
  </si>
  <si>
    <t>C2 058</t>
  </si>
  <si>
    <t>JAI SINGH</t>
  </si>
  <si>
    <t>A1 087</t>
  </si>
  <si>
    <t>KALKI DEV SHARMA</t>
  </si>
  <si>
    <t>C1 082</t>
  </si>
  <si>
    <t>C1 067</t>
  </si>
  <si>
    <t>KAVYA</t>
  </si>
  <si>
    <t>D1 052</t>
  </si>
  <si>
    <t>MANNAT</t>
  </si>
  <si>
    <t>A1 092</t>
  </si>
  <si>
    <t>NIKITA KAPOOR</t>
  </si>
  <si>
    <t>C1 061</t>
  </si>
  <si>
    <t>PRIYA</t>
  </si>
  <si>
    <t>A2 077</t>
  </si>
  <si>
    <t>RISHITA PATIAL</t>
  </si>
  <si>
    <t>C1 088</t>
  </si>
  <si>
    <t>A2 061</t>
  </si>
  <si>
    <t>SEJAL</t>
  </si>
  <si>
    <t>SAMIDHA THAPA</t>
  </si>
  <si>
    <t>SAMIKSHA RANA</t>
  </si>
  <si>
    <t>SHIKHA BHURIA</t>
  </si>
  <si>
    <t>C1 060</t>
  </si>
  <si>
    <t>TANISHKA SOOD</t>
  </si>
  <si>
    <t>A1 061</t>
  </si>
  <si>
    <t>C1 093</t>
  </si>
  <si>
    <t>YUVESH RANA</t>
  </si>
  <si>
    <t>PAYALSHARMA</t>
  </si>
  <si>
    <t xml:space="preserve"> ISHITA THAKUR</t>
  </si>
  <si>
    <t xml:space="preserve">NIKHIL  </t>
  </si>
  <si>
    <t xml:space="preserve">RISHITA   </t>
  </si>
  <si>
    <t>KENDRIYA VIDYALAYA HOLTA CAMP , PALAMPUR</t>
  </si>
  <si>
    <t>DEFENCE</t>
  </si>
  <si>
    <t>LALIT KUMAR</t>
  </si>
  <si>
    <t>GURGRAM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</si>
</sst>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6" x14ac:knownFonts="1">
    <font>
      <sz val="11"/>
      <color theme="1"/>
      <name val="Calibri"/>
      <family val="2"/>
      <scheme val="minor"/>
    </font>
    <font>
      <b/>
      <sz val="11"/>
      <color theme="1"/>
      <name val="Calibri"/>
      <family val="2"/>
      <scheme val="minor"/>
    </font>
    <font>
      <sz val="10"/>
      <name val="Arial"/>
      <family val="2"/>
    </font>
    <font>
      <sz val="12"/>
      <color theme="1"/>
      <name val="Times New Roman"/>
      <family val="1"/>
    </font>
    <font>
      <b/>
      <sz val="12"/>
      <color theme="1"/>
      <name val="Times New Roman"/>
      <family val="1"/>
    </font>
    <font>
      <b/>
      <sz val="14"/>
      <color theme="1"/>
      <name val="Times New Roman"/>
      <family val="1"/>
    </font>
    <font>
      <sz val="14"/>
      <color theme="1"/>
      <name val="Times New Roman"/>
      <family val="1"/>
    </font>
    <font>
      <b/>
      <sz val="11"/>
      <color theme="1"/>
      <name val="Times New Roman"/>
      <family val="1"/>
    </font>
    <font>
      <b/>
      <sz val="9"/>
      <color theme="1"/>
      <name val="Times New Roman"/>
      <family val="1"/>
    </font>
    <font>
      <sz val="12"/>
      <color theme="1"/>
      <name val="Calibri"/>
      <family val="2"/>
      <scheme val="minor"/>
    </font>
    <font>
      <sz val="14"/>
      <color theme="1"/>
      <name val="Calibri"/>
      <family val="2"/>
      <scheme val="minor"/>
    </font>
    <font>
      <u/>
      <sz val="11"/>
      <color theme="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color rgb="FFC00000"/>
      <name val="Calibri"/>
      <family val="2"/>
      <scheme val="minor"/>
    </font>
    <font>
      <sz val="11"/>
      <color rgb="FF333333"/>
      <name val="Arial"/>
      <family val="2"/>
    </font>
    <font>
      <b/>
      <sz val="11"/>
      <color rgb="FFFFFF00"/>
      <name val="Calibri"/>
      <family val="2"/>
      <scheme val="minor"/>
    </font>
    <font>
      <sz val="11"/>
      <color rgb="FFFFFF00"/>
      <name val="Calibri"/>
      <family val="2"/>
      <scheme val="minor"/>
    </font>
    <font>
      <sz val="11"/>
      <color rgb="FFC00000"/>
      <name val="Calibri"/>
      <family val="2"/>
      <scheme val="minor"/>
    </font>
    <font>
      <sz val="11"/>
      <color theme="1"/>
      <name val="Times New Roman"/>
      <family val="1"/>
    </font>
    <font>
      <b/>
      <sz val="11"/>
      <color rgb="FF000099"/>
      <name val="Calibri"/>
      <family val="2"/>
      <scheme val="minor"/>
    </font>
    <font>
      <sz val="11"/>
      <color rgb="FF000099"/>
      <name val="Calibri"/>
      <family val="2"/>
      <scheme val="minor"/>
    </font>
    <font>
      <b/>
      <sz val="16"/>
      <color theme="1"/>
      <name val="Bookman Old Style"/>
      <family val="1"/>
    </font>
    <font>
      <sz val="16"/>
      <color theme="1"/>
      <name val="Bookman Old Style"/>
      <family val="1"/>
    </font>
    <font>
      <sz val="14"/>
      <color theme="1"/>
      <name val="Bookman Old Style"/>
      <family val="1"/>
    </font>
    <font>
      <b/>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b/>
      <vertAlign val="superscript"/>
      <sz val="14"/>
      <color theme="1"/>
      <name val="Times New Roman"/>
      <family val="1"/>
    </font>
    <font>
      <b/>
      <sz val="9"/>
      <color rgb="FF000000"/>
      <name val="Century Schoolbook"/>
      <family val="1"/>
    </font>
    <font>
      <sz val="9"/>
      <color rgb="FF000000"/>
      <name val="Century Schoolbook"/>
      <family val="1"/>
    </font>
    <font>
      <b/>
      <sz val="9"/>
      <color theme="1"/>
      <name val="Century Schoolbook"/>
      <family val="1"/>
    </font>
    <font>
      <sz val="9"/>
      <color theme="1"/>
      <name val="Century Schoolbook"/>
      <family val="1"/>
    </font>
    <font>
      <b/>
      <sz val="14"/>
      <color theme="1"/>
      <name val="Century Schoolbook"/>
      <family val="1"/>
    </font>
    <font>
      <b/>
      <sz val="12"/>
      <color rgb="FF000099"/>
      <name val="Century Schoolbook"/>
      <family val="1"/>
    </font>
    <font>
      <sz val="12"/>
      <color theme="1"/>
      <name val="Century Schoolbook"/>
      <family val="1"/>
    </font>
    <font>
      <sz val="12"/>
      <color rgb="FF000000"/>
      <name val="Century Schoolbook"/>
      <family val="1"/>
    </font>
    <font>
      <sz val="12"/>
      <color rgb="FF000099"/>
      <name val="Century Schoolbook"/>
      <family val="1"/>
    </font>
    <font>
      <sz val="12"/>
      <color theme="0"/>
      <name val="Century Schoolbook"/>
      <family val="1"/>
    </font>
    <font>
      <sz val="12"/>
      <color rgb="FFFFFF00"/>
      <name val="Century Schoolbook"/>
      <family val="1"/>
    </font>
    <font>
      <b/>
      <sz val="12"/>
      <color rgb="FFFFFF66"/>
      <name val="Century Schoolbook"/>
      <family val="1"/>
    </font>
    <font>
      <b/>
      <sz val="10"/>
      <color rgb="FF000000"/>
      <name val="Arial"/>
      <family val="2"/>
    </font>
    <font>
      <b/>
      <sz val="12"/>
      <color rgb="FF000000"/>
      <name val="Century Schoolbook"/>
      <family val="1"/>
    </font>
    <font>
      <sz val="12"/>
      <color rgb="FFFF0000"/>
      <name val="Century Schoolbook"/>
      <family val="1"/>
    </font>
    <font>
      <b/>
      <sz val="9"/>
      <name val="Century Schoolbook"/>
      <family val="1"/>
    </font>
    <font>
      <sz val="9"/>
      <name val="Century Schoolbook"/>
      <family val="1"/>
    </font>
    <font>
      <b/>
      <sz val="12"/>
      <color rgb="FF0000CC"/>
      <name val="Century Schoolbook"/>
      <family val="1"/>
    </font>
    <font>
      <b/>
      <sz val="14"/>
      <color theme="3"/>
      <name val="Cambria"/>
      <family val="1"/>
      <scheme val="major"/>
    </font>
    <font>
      <b/>
      <sz val="14"/>
      <color rgb="FFCCFFCC"/>
      <name val="Century Schoolbook"/>
      <family val="1"/>
    </font>
    <font>
      <sz val="18"/>
      <color rgb="FFFF0000"/>
      <name val="Cambria"/>
      <family val="1"/>
      <scheme val="major"/>
    </font>
    <font>
      <sz val="18"/>
      <color theme="1"/>
      <name val="Calibri"/>
      <family val="2"/>
      <scheme val="minor"/>
    </font>
    <font>
      <u/>
      <sz val="11"/>
      <color rgb="FFCCFFCC"/>
      <name val="Calibri"/>
      <family val="2"/>
    </font>
    <font>
      <sz val="11"/>
      <color rgb="FF002060"/>
      <name val="Calibri"/>
      <family val="2"/>
      <scheme val="minor"/>
    </font>
    <font>
      <sz val="13"/>
      <color rgb="FF002060"/>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theme="2" tint="-0.249977111117893"/>
        <bgColor indexed="64"/>
      </patternFill>
    </fill>
    <fill>
      <patternFill patternType="solid">
        <fgColor rgb="FF993300"/>
        <bgColor indexed="64"/>
      </patternFill>
    </fill>
    <fill>
      <patternFill patternType="solid">
        <fgColor rgb="FF009900"/>
        <bgColor indexed="64"/>
      </patternFill>
    </fill>
    <fill>
      <patternFill patternType="solid">
        <fgColor rgb="FF003300"/>
        <bgColor indexed="64"/>
      </patternFill>
    </fill>
    <fill>
      <patternFill patternType="solid">
        <fgColor rgb="FF00B050"/>
        <bgColor indexed="64"/>
      </patternFill>
    </fill>
    <fill>
      <patternFill patternType="solid">
        <fgColor rgb="FFC00000"/>
        <bgColor indexed="64"/>
      </patternFill>
    </fill>
    <fill>
      <patternFill patternType="solid">
        <fgColor rgb="FF6699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rgb="FFFF0000"/>
        <bgColor indexed="64"/>
      </patternFill>
    </fill>
    <fill>
      <patternFill patternType="solid">
        <fgColor rgb="FF0070C0"/>
        <bgColor indexed="64"/>
      </patternFill>
    </fill>
    <fill>
      <patternFill patternType="solid">
        <fgColor rgb="FF000099"/>
        <bgColor indexed="64"/>
      </patternFill>
    </fill>
    <fill>
      <patternFill patternType="solid">
        <fgColor rgb="FF800000"/>
        <bgColor indexed="64"/>
      </patternFill>
    </fill>
    <fill>
      <patternFill patternType="solid">
        <fgColor rgb="FFFFFF99"/>
        <bgColor indexed="64"/>
      </patternFill>
    </fill>
    <fill>
      <patternFill patternType="solid">
        <fgColor rgb="FFCCFFCC"/>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00FF00"/>
        <bgColor indexed="64"/>
      </patternFill>
    </fill>
    <fill>
      <patternFill patternType="solid">
        <fgColor rgb="FFCCFF3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3300"/>
        <bgColor indexed="64"/>
      </patternFill>
    </fill>
    <fill>
      <patternFill patternType="solid">
        <fgColor rgb="FFFEFEDE"/>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1" fillId="0" borderId="0" applyNumberFormat="0" applyFill="0" applyBorder="0" applyAlignment="0" applyProtection="0">
      <alignment vertical="top"/>
      <protection locked="0"/>
    </xf>
    <xf numFmtId="9" fontId="12" fillId="0" borderId="0" applyFont="0" applyFill="0" applyBorder="0" applyAlignment="0" applyProtection="0"/>
  </cellStyleXfs>
  <cellXfs count="523">
    <xf numFmtId="0" fontId="0" fillId="0" borderId="0" xfId="0"/>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Border="1" applyAlignment="1">
      <alignment vertical="center"/>
    </xf>
    <xf numFmtId="0" fontId="0" fillId="0" borderId="0" xfId="0" applyBorder="1"/>
    <xf numFmtId="0" fontId="1" fillId="0" borderId="0" xfId="0" applyFont="1" applyBorder="1" applyAlignment="1">
      <alignment horizontal="center"/>
    </xf>
    <xf numFmtId="0" fontId="0" fillId="0" borderId="0" xfId="0" applyBorder="1" applyAlignment="1">
      <alignment horizontal="center" vertical="center"/>
    </xf>
    <xf numFmtId="0" fontId="1" fillId="0" borderId="0" xfId="0" applyFont="1" applyBorder="1" applyAlignment="1">
      <alignment vertical="center"/>
    </xf>
    <xf numFmtId="0" fontId="0" fillId="0" borderId="0" xfId="0" applyFill="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xf numFmtId="0" fontId="6" fillId="0" borderId="0" xfId="0" applyFont="1"/>
    <xf numFmtId="0" fontId="8" fillId="0" borderId="0" xfId="0" applyFont="1"/>
    <xf numFmtId="0" fontId="6" fillId="0" borderId="0" xfId="0" applyFont="1" applyAlignment="1">
      <alignment horizontal="right"/>
    </xf>
    <xf numFmtId="0" fontId="8" fillId="0" borderId="40" xfId="0" applyFont="1" applyBorder="1" applyAlignment="1">
      <alignment horizontal="center" vertical="center" wrapText="1"/>
    </xf>
    <xf numFmtId="2" fontId="8" fillId="0" borderId="40" xfId="0" applyNumberFormat="1" applyFont="1" applyBorder="1" applyAlignment="1">
      <alignment horizontal="center" vertical="center" wrapText="1"/>
    </xf>
    <xf numFmtId="0" fontId="1" fillId="0" borderId="0" xfId="0" applyFont="1" applyBorder="1"/>
    <xf numFmtId="2" fontId="1" fillId="0" borderId="0" xfId="0" applyNumberFormat="1" applyFont="1" applyFill="1" applyBorder="1" applyAlignment="1">
      <alignment horizontal="center" vertical="center"/>
    </xf>
    <xf numFmtId="0" fontId="8" fillId="0" borderId="40" xfId="0" applyFont="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9" xfId="1" applyFont="1" applyFill="1" applyBorder="1" applyAlignment="1">
      <alignment horizontal="left" vertical="center" wrapText="1"/>
    </xf>
    <xf numFmtId="0" fontId="15" fillId="2" borderId="10" xfId="0" applyFont="1" applyFill="1" applyBorder="1" applyAlignment="1">
      <alignment horizontal="center" vertical="center"/>
    </xf>
    <xf numFmtId="0" fontId="15" fillId="2" borderId="11" xfId="1" applyFont="1" applyFill="1" applyBorder="1" applyAlignment="1">
      <alignment horizontal="left" vertical="center" wrapText="1"/>
    </xf>
    <xf numFmtId="0" fontId="5" fillId="0" borderId="41" xfId="0" applyFont="1" applyBorder="1" applyAlignment="1">
      <alignment vertical="top" wrapText="1"/>
    </xf>
    <xf numFmtId="0" fontId="5" fillId="0" borderId="40" xfId="0" applyFont="1" applyBorder="1" applyAlignment="1">
      <alignment vertical="top" wrapText="1"/>
    </xf>
    <xf numFmtId="0" fontId="1" fillId="12" borderId="5" xfId="0" applyFont="1" applyFill="1" applyBorder="1" applyAlignment="1">
      <alignment horizontal="center" vertical="center"/>
    </xf>
    <xf numFmtId="1" fontId="1" fillId="12" borderId="25" xfId="0" applyNumberFormat="1" applyFont="1" applyFill="1" applyBorder="1" applyAlignment="1">
      <alignment horizontal="center" vertical="center"/>
    </xf>
    <xf numFmtId="1" fontId="1" fillId="12" borderId="28" xfId="0" applyNumberFormat="1" applyFont="1" applyFill="1" applyBorder="1" applyAlignment="1">
      <alignment horizontal="center" vertical="center"/>
    </xf>
    <xf numFmtId="1" fontId="1" fillId="12" borderId="22" xfId="0" applyNumberFormat="1" applyFont="1" applyFill="1" applyBorder="1" applyAlignment="1">
      <alignment horizontal="center" vertical="center"/>
    </xf>
    <xf numFmtId="0" fontId="1" fillId="12" borderId="27" xfId="0" applyFont="1" applyFill="1" applyBorder="1" applyAlignment="1">
      <alignment horizontal="center" vertical="center"/>
    </xf>
    <xf numFmtId="1" fontId="0" fillId="12" borderId="1" xfId="0" applyNumberFormat="1" applyFill="1" applyBorder="1" applyAlignment="1">
      <alignment horizontal="center" vertical="center"/>
    </xf>
    <xf numFmtId="1" fontId="0" fillId="12" borderId="32" xfId="0" applyNumberFormat="1" applyFill="1" applyBorder="1" applyAlignment="1">
      <alignment horizontal="center" vertical="center"/>
    </xf>
    <xf numFmtId="1" fontId="0" fillId="12" borderId="9" xfId="0" applyNumberFormat="1" applyFill="1" applyBorder="1" applyAlignment="1">
      <alignment horizontal="center" vertical="center"/>
    </xf>
    <xf numFmtId="0" fontId="1" fillId="12" borderId="50" xfId="0" applyFont="1" applyFill="1" applyBorder="1" applyAlignment="1">
      <alignment horizontal="center" vertical="center"/>
    </xf>
    <xf numFmtId="1" fontId="0" fillId="12" borderId="25" xfId="0" applyNumberFormat="1" applyFill="1" applyBorder="1" applyAlignment="1">
      <alignment horizontal="center" vertical="center"/>
    </xf>
    <xf numFmtId="1" fontId="0" fillId="12" borderId="17" xfId="0" applyNumberFormat="1" applyFill="1" applyBorder="1" applyAlignment="1">
      <alignment horizontal="center" vertical="center"/>
    </xf>
    <xf numFmtId="0" fontId="1" fillId="12" borderId="26" xfId="0" applyFont="1" applyFill="1" applyBorder="1" applyAlignment="1">
      <alignment horizontal="center" vertical="center"/>
    </xf>
    <xf numFmtId="1" fontId="0" fillId="12" borderId="35" xfId="0" applyNumberFormat="1" applyFill="1" applyBorder="1" applyAlignment="1">
      <alignment horizontal="center"/>
    </xf>
    <xf numFmtId="1" fontId="0" fillId="12" borderId="36" xfId="0" applyNumberFormat="1" applyFill="1" applyBorder="1" applyAlignment="1">
      <alignment horizontal="center"/>
    </xf>
    <xf numFmtId="0" fontId="1" fillId="12" borderId="20" xfId="0" applyFont="1" applyFill="1" applyBorder="1" applyAlignment="1">
      <alignment horizontal="center" vertical="center"/>
    </xf>
    <xf numFmtId="0" fontId="1" fillId="12" borderId="41" xfId="0" applyFont="1" applyFill="1" applyBorder="1" applyAlignment="1">
      <alignment horizontal="center" vertical="center"/>
    </xf>
    <xf numFmtId="0" fontId="1" fillId="13" borderId="16" xfId="0" applyFont="1" applyFill="1" applyBorder="1" applyAlignment="1">
      <alignment horizontal="center" vertical="center"/>
    </xf>
    <xf numFmtId="1" fontId="0" fillId="13" borderId="16" xfId="0" applyNumberFormat="1" applyFill="1" applyBorder="1" applyAlignment="1">
      <alignment horizontal="center" vertical="center"/>
    </xf>
    <xf numFmtId="0" fontId="1" fillId="13" borderId="47" xfId="0" applyFont="1" applyFill="1" applyBorder="1" applyAlignment="1">
      <alignment horizontal="center" vertical="center"/>
    </xf>
    <xf numFmtId="1" fontId="0" fillId="13" borderId="18" xfId="0" applyNumberFormat="1" applyFill="1" applyBorder="1" applyAlignment="1">
      <alignment horizontal="center" vertical="center"/>
    </xf>
    <xf numFmtId="1" fontId="0" fillId="13" borderId="3" xfId="0" applyNumberFormat="1" applyFill="1" applyBorder="1" applyAlignment="1">
      <alignment horizontal="center" vertical="center"/>
    </xf>
    <xf numFmtId="1" fontId="0" fillId="13" borderId="19" xfId="0" applyNumberFormat="1" applyFill="1" applyBorder="1" applyAlignment="1">
      <alignment horizontal="center"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14" xfId="0" applyFont="1" applyFill="1" applyBorder="1" applyAlignment="1">
      <alignment horizontal="center" vertical="center"/>
    </xf>
    <xf numFmtId="1" fontId="0" fillId="13" borderId="51" xfId="0" applyNumberFormat="1" applyFill="1" applyBorder="1" applyAlignment="1">
      <alignment horizontal="center" vertical="center"/>
    </xf>
    <xf numFmtId="1" fontId="0" fillId="13" borderId="26" xfId="0" applyNumberFormat="1" applyFill="1" applyBorder="1" applyAlignment="1">
      <alignment horizontal="center" vertical="center"/>
    </xf>
    <xf numFmtId="0" fontId="1" fillId="13" borderId="51" xfId="0" applyFont="1" applyFill="1" applyBorder="1" applyAlignment="1">
      <alignment horizontal="center" vertical="center"/>
    </xf>
    <xf numFmtId="1" fontId="0" fillId="13" borderId="33" xfId="0" applyNumberFormat="1" applyFill="1" applyBorder="1" applyAlignment="1">
      <alignment horizontal="center"/>
    </xf>
    <xf numFmtId="1" fontId="0" fillId="13" borderId="39" xfId="0" applyNumberFormat="1" applyFill="1" applyBorder="1" applyAlignment="1">
      <alignment horizontal="center"/>
    </xf>
    <xf numFmtId="0" fontId="1" fillId="13" borderId="20" xfId="0" applyFont="1" applyFill="1" applyBorder="1" applyAlignment="1">
      <alignment horizontal="center" vertical="center"/>
    </xf>
    <xf numFmtId="0" fontId="1" fillId="13" borderId="52" xfId="0" applyFont="1" applyFill="1" applyBorder="1" applyAlignment="1">
      <alignment horizontal="center" vertical="center"/>
    </xf>
    <xf numFmtId="0" fontId="1" fillId="5" borderId="5" xfId="0" applyFont="1" applyFill="1" applyBorder="1" applyAlignment="1">
      <alignment horizontal="center" vertical="center"/>
    </xf>
    <xf numFmtId="1" fontId="0" fillId="5" borderId="15" xfId="0" applyNumberFormat="1" applyFill="1" applyBorder="1" applyAlignment="1">
      <alignment horizontal="center" vertical="center"/>
    </xf>
    <xf numFmtId="0" fontId="1" fillId="5" borderId="46" xfId="0" applyFont="1" applyFill="1" applyBorder="1" applyAlignment="1">
      <alignment horizontal="center" vertical="center"/>
    </xf>
    <xf numFmtId="1" fontId="0" fillId="5" borderId="18" xfId="0" applyNumberFormat="1" applyFill="1" applyBorder="1" applyAlignment="1">
      <alignment horizontal="center" vertical="center"/>
    </xf>
    <xf numFmtId="1" fontId="0" fillId="5" borderId="3" xfId="0" applyNumberFormat="1" applyFill="1" applyBorder="1" applyAlignment="1">
      <alignment horizontal="center" vertical="center"/>
    </xf>
    <xf numFmtId="1" fontId="0" fillId="5" borderId="45" xfId="0" applyNumberFormat="1" applyFill="1" applyBorder="1" applyAlignment="1">
      <alignment horizontal="center" vertical="center"/>
    </xf>
    <xf numFmtId="1" fontId="0" fillId="5" borderId="19" xfId="0" applyNumberFormat="1" applyFill="1" applyBorder="1" applyAlignment="1">
      <alignment horizontal="center" vertical="center"/>
    </xf>
    <xf numFmtId="0" fontId="1" fillId="5" borderId="27" xfId="0" applyFont="1" applyFill="1" applyBorder="1" applyAlignment="1">
      <alignment horizontal="center" vertical="center"/>
    </xf>
    <xf numFmtId="0" fontId="1" fillId="5" borderId="38" xfId="0" applyFont="1" applyFill="1" applyBorder="1" applyAlignment="1">
      <alignment horizontal="center" vertical="center"/>
    </xf>
    <xf numFmtId="1" fontId="0" fillId="5" borderId="20" xfId="0" applyNumberFormat="1" applyFill="1" applyBorder="1" applyAlignment="1">
      <alignment horizontal="center" vertical="center"/>
    </xf>
    <xf numFmtId="1" fontId="0" fillId="5" borderId="5" xfId="0" applyNumberFormat="1" applyFill="1" applyBorder="1" applyAlignment="1">
      <alignment horizontal="center" vertical="center"/>
    </xf>
    <xf numFmtId="0" fontId="1" fillId="5" borderId="14" xfId="0" applyFont="1" applyFill="1" applyBorder="1" applyAlignment="1">
      <alignment horizontal="center" vertical="center"/>
    </xf>
    <xf numFmtId="1" fontId="0" fillId="5" borderId="33" xfId="0" applyNumberFormat="1" applyFill="1" applyBorder="1" applyAlignment="1">
      <alignment horizontal="center"/>
    </xf>
    <xf numFmtId="1" fontId="0" fillId="5" borderId="39" xfId="0" applyNumberFormat="1" applyFill="1" applyBorder="1" applyAlignment="1">
      <alignment horizontal="center"/>
    </xf>
    <xf numFmtId="0" fontId="1" fillId="5" borderId="20" xfId="0" applyFont="1" applyFill="1" applyBorder="1" applyAlignment="1">
      <alignment horizontal="center" vertical="center"/>
    </xf>
    <xf numFmtId="0" fontId="1" fillId="5" borderId="41"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22"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10" xfId="0" applyFont="1" applyFill="1" applyBorder="1" applyAlignment="1">
      <alignment horizontal="center" vertical="center"/>
    </xf>
    <xf numFmtId="0" fontId="17" fillId="17" borderId="29" xfId="0" applyFont="1" applyFill="1" applyBorder="1" applyAlignment="1">
      <alignment horizontal="center" vertical="center"/>
    </xf>
    <xf numFmtId="2" fontId="17" fillId="17" borderId="30" xfId="0" applyNumberFormat="1" applyFont="1" applyFill="1" applyBorder="1" applyAlignment="1">
      <alignment horizontal="center" vertical="center"/>
    </xf>
    <xf numFmtId="2" fontId="17" fillId="17" borderId="13" xfId="0" applyNumberFormat="1" applyFont="1" applyFill="1" applyBorder="1" applyAlignment="1">
      <alignment horizontal="center" vertical="center"/>
    </xf>
    <xf numFmtId="2" fontId="17" fillId="17" borderId="11" xfId="0" applyNumberFormat="1" applyFont="1" applyFill="1" applyBorder="1" applyAlignment="1">
      <alignment horizontal="center" vertical="center"/>
    </xf>
    <xf numFmtId="0" fontId="18" fillId="19" borderId="18" xfId="0" applyFont="1" applyFill="1" applyBorder="1" applyAlignment="1">
      <alignment horizontal="center" vertical="center"/>
    </xf>
    <xf numFmtId="0" fontId="18" fillId="19" borderId="3" xfId="0" applyFont="1" applyFill="1" applyBorder="1" applyAlignment="1">
      <alignment horizontal="center" vertical="center"/>
    </xf>
    <xf numFmtId="0" fontId="18" fillId="19" borderId="19" xfId="0" applyFont="1" applyFill="1" applyBorder="1" applyAlignment="1">
      <alignment horizontal="center" vertical="center"/>
    </xf>
    <xf numFmtId="0" fontId="18" fillId="19" borderId="10" xfId="0" applyFont="1" applyFill="1" applyBorder="1" applyAlignment="1">
      <alignment horizontal="center" vertical="center"/>
    </xf>
    <xf numFmtId="0" fontId="18" fillId="19" borderId="13"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1" xfId="0" applyFont="1" applyFill="1" applyBorder="1" applyAlignment="1">
      <alignment horizontal="center" vertical="center"/>
    </xf>
    <xf numFmtId="0" fontId="18" fillId="11" borderId="18" xfId="0" applyFont="1" applyFill="1" applyBorder="1" applyAlignment="1">
      <alignment horizontal="center" vertical="center"/>
    </xf>
    <xf numFmtId="0" fontId="18" fillId="11" borderId="3" xfId="0" applyFont="1" applyFill="1" applyBorder="1" applyAlignment="1">
      <alignment horizontal="center" vertical="center"/>
    </xf>
    <xf numFmtId="0" fontId="18" fillId="11" borderId="19"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11" xfId="0" applyFont="1" applyFill="1" applyBorder="1" applyAlignment="1">
      <alignment horizontal="center" vertical="center"/>
    </xf>
    <xf numFmtId="0" fontId="18" fillId="16" borderId="18" xfId="0" applyFont="1" applyFill="1" applyBorder="1" applyAlignment="1">
      <alignment horizontal="center" vertical="center"/>
    </xf>
    <xf numFmtId="0" fontId="18" fillId="16" borderId="3" xfId="0" applyFont="1" applyFill="1" applyBorder="1" applyAlignment="1">
      <alignment horizontal="center" vertical="center"/>
    </xf>
    <xf numFmtId="0" fontId="18" fillId="16" borderId="19" xfId="0" applyFont="1" applyFill="1" applyBorder="1" applyAlignment="1">
      <alignment horizontal="center" vertical="center"/>
    </xf>
    <xf numFmtId="0" fontId="18" fillId="16" borderId="10" xfId="0" applyFont="1" applyFill="1" applyBorder="1" applyAlignment="1">
      <alignment horizontal="center" vertical="center"/>
    </xf>
    <xf numFmtId="0" fontId="18" fillId="16" borderId="13" xfId="0" applyFont="1" applyFill="1" applyBorder="1" applyAlignment="1">
      <alignment horizontal="center" vertical="center"/>
    </xf>
    <xf numFmtId="0" fontId="19" fillId="2" borderId="18" xfId="0" applyFont="1" applyFill="1" applyBorder="1" applyAlignment="1">
      <alignment horizontal="center"/>
    </xf>
    <xf numFmtId="0" fontId="19" fillId="2" borderId="19" xfId="0" applyFont="1" applyFill="1" applyBorder="1" applyAlignment="1">
      <alignment horizontal="center" vertical="center"/>
    </xf>
    <xf numFmtId="0" fontId="19" fillId="2" borderId="8" xfId="0" applyFont="1" applyFill="1" applyBorder="1" applyAlignment="1">
      <alignment horizontal="center"/>
    </xf>
    <xf numFmtId="0" fontId="19" fillId="2" borderId="9" xfId="0" applyFont="1" applyFill="1" applyBorder="1" applyAlignment="1">
      <alignment horizontal="center" vertical="center"/>
    </xf>
    <xf numFmtId="0" fontId="19" fillId="2" borderId="10" xfId="0" applyFont="1" applyFill="1" applyBorder="1" applyAlignment="1">
      <alignment horizontal="center"/>
    </xf>
    <xf numFmtId="0" fontId="19" fillId="2" borderId="11" xfId="0" applyFont="1" applyFill="1" applyBorder="1" applyAlignment="1">
      <alignment horizontal="center" vertical="center"/>
    </xf>
    <xf numFmtId="0" fontId="19" fillId="3" borderId="18" xfId="0" applyFont="1" applyFill="1" applyBorder="1" applyAlignment="1">
      <alignment horizontal="center"/>
    </xf>
    <xf numFmtId="0" fontId="19" fillId="3" borderId="8" xfId="0" applyFont="1" applyFill="1" applyBorder="1" applyAlignment="1">
      <alignment horizontal="center"/>
    </xf>
    <xf numFmtId="0" fontId="19" fillId="3" borderId="10" xfId="0" applyFont="1" applyFill="1" applyBorder="1" applyAlignment="1">
      <alignment horizontal="center"/>
    </xf>
    <xf numFmtId="0" fontId="17" fillId="6" borderId="10" xfId="0" applyFont="1" applyFill="1" applyBorder="1" applyAlignment="1">
      <alignment horizontal="center" vertical="center"/>
    </xf>
    <xf numFmtId="0" fontId="17" fillId="6" borderId="38" xfId="0" applyFont="1" applyFill="1" applyBorder="1" applyAlignment="1">
      <alignment horizontal="center" vertical="center"/>
    </xf>
    <xf numFmtId="0" fontId="17" fillId="17" borderId="38" xfId="0" applyFont="1" applyFill="1" applyBorder="1" applyAlignment="1">
      <alignment horizontal="center" vertical="center"/>
    </xf>
    <xf numFmtId="0" fontId="17" fillId="9" borderId="10" xfId="0" applyFont="1" applyFill="1" applyBorder="1" applyAlignment="1">
      <alignment horizontal="center" vertical="center"/>
    </xf>
    <xf numFmtId="0" fontId="17" fillId="9" borderId="38"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38" xfId="0" applyFont="1" applyFill="1" applyBorder="1" applyAlignment="1">
      <alignment horizontal="center" vertical="center"/>
    </xf>
    <xf numFmtId="0" fontId="18" fillId="14" borderId="18" xfId="0" applyFont="1" applyFill="1" applyBorder="1" applyAlignment="1">
      <alignment horizontal="center" vertical="center"/>
    </xf>
    <xf numFmtId="0" fontId="18" fillId="14" borderId="19" xfId="0" applyFont="1" applyFill="1" applyBorder="1" applyAlignment="1">
      <alignment horizontal="center" vertical="center"/>
    </xf>
    <xf numFmtId="0" fontId="18" fillId="14" borderId="8" xfId="0" applyFont="1" applyFill="1" applyBorder="1" applyAlignment="1">
      <alignment horizontal="center" vertical="center"/>
    </xf>
    <xf numFmtId="0" fontId="18" fillId="14" borderId="10" xfId="0" applyFont="1" applyFill="1" applyBorder="1" applyAlignment="1">
      <alignment horizontal="center" vertical="center"/>
    </xf>
    <xf numFmtId="0" fontId="17" fillId="14" borderId="29" xfId="0" applyFont="1" applyFill="1" applyBorder="1" applyAlignment="1">
      <alignment horizontal="center" vertical="center"/>
    </xf>
    <xf numFmtId="0" fontId="17" fillId="14" borderId="12" xfId="0" applyFont="1" applyFill="1" applyBorder="1"/>
    <xf numFmtId="2" fontId="17" fillId="14" borderId="30" xfId="0" applyNumberFormat="1" applyFont="1" applyFill="1" applyBorder="1" applyAlignment="1">
      <alignment horizontal="center" vertical="center"/>
    </xf>
    <xf numFmtId="2" fontId="17" fillId="14" borderId="13" xfId="0" applyNumberFormat="1" applyFont="1" applyFill="1" applyBorder="1" applyAlignment="1">
      <alignment horizontal="center" vertical="center"/>
    </xf>
    <xf numFmtId="2" fontId="17" fillId="14" borderId="11" xfId="0" applyNumberFormat="1" applyFont="1" applyFill="1" applyBorder="1" applyAlignment="1">
      <alignment horizontal="center" vertical="center"/>
    </xf>
    <xf numFmtId="0" fontId="18" fillId="18" borderId="18" xfId="0" applyFont="1" applyFill="1" applyBorder="1" applyAlignment="1">
      <alignment horizontal="center" vertical="center"/>
    </xf>
    <xf numFmtId="0" fontId="18" fillId="18" borderId="19" xfId="0" applyFont="1" applyFill="1" applyBorder="1" applyAlignment="1">
      <alignment horizontal="center" vertical="center"/>
    </xf>
    <xf numFmtId="0" fontId="18" fillId="18" borderId="8" xfId="0" applyFont="1" applyFill="1" applyBorder="1" applyAlignment="1">
      <alignment horizontal="center" vertical="center"/>
    </xf>
    <xf numFmtId="0" fontId="18" fillId="18" borderId="10" xfId="0" applyFont="1" applyFill="1" applyBorder="1" applyAlignment="1">
      <alignment horizontal="center" vertical="center"/>
    </xf>
    <xf numFmtId="0" fontId="17" fillId="18" borderId="29" xfId="0" applyFont="1" applyFill="1" applyBorder="1" applyAlignment="1">
      <alignment horizontal="center" vertical="center"/>
    </xf>
    <xf numFmtId="2" fontId="17" fillId="18" borderId="30" xfId="0" applyNumberFormat="1" applyFont="1" applyFill="1" applyBorder="1" applyAlignment="1">
      <alignment horizontal="center" vertical="center"/>
    </xf>
    <xf numFmtId="2" fontId="17" fillId="18" borderId="13" xfId="0" applyNumberFormat="1" applyFont="1" applyFill="1" applyBorder="1" applyAlignment="1">
      <alignment horizontal="center" vertical="center"/>
    </xf>
    <xf numFmtId="2" fontId="17" fillId="18" borderId="11" xfId="0" applyNumberFormat="1"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10" xfId="0" applyFont="1" applyFill="1" applyBorder="1" applyAlignment="1">
      <alignment horizontal="center" vertical="center"/>
    </xf>
    <xf numFmtId="0" fontId="17" fillId="5" borderId="29" xfId="0" applyFont="1" applyFill="1" applyBorder="1" applyAlignment="1">
      <alignment horizontal="center" vertical="center"/>
    </xf>
    <xf numFmtId="2" fontId="17" fillId="5" borderId="30" xfId="0" applyNumberFormat="1" applyFont="1" applyFill="1" applyBorder="1" applyAlignment="1">
      <alignment horizontal="center" vertical="center"/>
    </xf>
    <xf numFmtId="2" fontId="17" fillId="5" borderId="13" xfId="0" applyNumberFormat="1" applyFont="1" applyFill="1" applyBorder="1" applyAlignment="1">
      <alignment horizontal="center" vertical="center"/>
    </xf>
    <xf numFmtId="0" fontId="6" fillId="0" borderId="0" xfId="0" applyFont="1" applyAlignment="1"/>
    <xf numFmtId="0" fontId="7" fillId="0" borderId="0" xfId="0" applyFont="1" applyAlignment="1">
      <alignment horizontal="center"/>
    </xf>
    <xf numFmtId="0" fontId="7" fillId="0" borderId="0" xfId="0" applyFont="1"/>
    <xf numFmtId="0" fontId="7" fillId="0" borderId="0" xfId="0" applyFont="1" applyAlignment="1">
      <alignment horizontal="justify"/>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0" fontId="20" fillId="0" borderId="0" xfId="0" applyFont="1"/>
    <xf numFmtId="0" fontId="7" fillId="0" borderId="0" xfId="0" applyFont="1" applyAlignment="1">
      <alignment horizontal="right"/>
    </xf>
    <xf numFmtId="0" fontId="4" fillId="0" borderId="41" xfId="0" applyFont="1" applyBorder="1" applyAlignment="1">
      <alignment horizontal="center" vertical="center" wrapText="1"/>
    </xf>
    <xf numFmtId="0" fontId="20" fillId="0" borderId="40" xfId="0" applyFont="1" applyBorder="1" applyAlignment="1">
      <alignment horizontal="center" vertical="center" wrapText="1"/>
    </xf>
    <xf numFmtId="2" fontId="20" fillId="0" borderId="40" xfId="0" applyNumberFormat="1" applyFont="1" applyBorder="1" applyAlignment="1">
      <alignment horizontal="center" vertical="center" wrapText="1"/>
    </xf>
    <xf numFmtId="0" fontId="3" fillId="0" borderId="0" xfId="0" applyFont="1" applyFill="1" applyAlignment="1">
      <alignment vertical="center"/>
    </xf>
    <xf numFmtId="0" fontId="22" fillId="4" borderId="18"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1" xfId="0" applyFont="1" applyFill="1" applyBorder="1" applyAlignment="1">
      <alignment horizontal="center" vertical="center"/>
    </xf>
    <xf numFmtId="0" fontId="7" fillId="0" borderId="40" xfId="0" applyFont="1" applyBorder="1" applyAlignment="1">
      <alignment horizontal="center" vertical="center" wrapText="1"/>
    </xf>
    <xf numFmtId="0" fontId="0" fillId="0" borderId="0" xfId="0" applyAlignment="1">
      <alignment vertical="center"/>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3" xfId="0"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7" fillId="5" borderId="7" xfId="0" applyFont="1" applyFill="1" applyBorder="1" applyAlignment="1">
      <alignment horizontal="center" vertical="center"/>
    </xf>
    <xf numFmtId="0" fontId="17" fillId="18" borderId="7" xfId="0" applyFont="1" applyFill="1" applyBorder="1" applyAlignment="1">
      <alignment horizontal="center" vertical="center"/>
    </xf>
    <xf numFmtId="0" fontId="17" fillId="14" borderId="7" xfId="0" applyFont="1" applyFill="1" applyBorder="1" applyAlignment="1">
      <alignment horizontal="center" vertical="center"/>
    </xf>
    <xf numFmtId="0" fontId="17" fillId="17" borderId="10" xfId="0" applyFont="1" applyFill="1" applyBorder="1" applyAlignment="1">
      <alignment horizontal="center" vertical="center"/>
    </xf>
    <xf numFmtId="0" fontId="17" fillId="0" borderId="0" xfId="0" applyFont="1" applyFill="1" applyBorder="1" applyAlignment="1">
      <alignment horizontal="center" vertical="center"/>
    </xf>
    <xf numFmtId="2" fontId="17" fillId="5" borderId="11" xfId="0" applyNumberFormat="1" applyFont="1" applyFill="1" applyBorder="1" applyAlignment="1">
      <alignment horizontal="center" vertical="center"/>
    </xf>
    <xf numFmtId="0" fontId="17" fillId="18" borderId="12" xfId="0" applyFont="1" applyFill="1" applyBorder="1" applyAlignment="1">
      <alignment horizontal="center"/>
    </xf>
    <xf numFmtId="0" fontId="17" fillId="5" borderId="12" xfId="0" applyFont="1" applyFill="1" applyBorder="1" applyAlignment="1">
      <alignment horizontal="center"/>
    </xf>
    <xf numFmtId="0" fontId="14" fillId="10" borderId="6" xfId="0" applyFont="1" applyFill="1" applyBorder="1" applyAlignment="1">
      <alignment horizontal="center" vertical="center"/>
    </xf>
    <xf numFmtId="0" fontId="14" fillId="10" borderId="10" xfId="0" applyFont="1" applyFill="1" applyBorder="1" applyAlignment="1">
      <alignment horizontal="center" vertical="center"/>
    </xf>
    <xf numFmtId="0" fontId="17" fillId="17" borderId="7" xfId="0" applyFont="1" applyFill="1" applyBorder="1" applyAlignment="1">
      <alignment horizontal="center" vertical="center"/>
    </xf>
    <xf numFmtId="0" fontId="1" fillId="12" borderId="17" xfId="0" applyFont="1" applyFill="1" applyBorder="1" applyAlignment="1">
      <alignment horizontal="center" vertical="center"/>
    </xf>
    <xf numFmtId="0" fontId="17" fillId="17" borderId="12" xfId="0" applyFont="1" applyFill="1" applyBorder="1" applyAlignment="1">
      <alignment horizontal="center"/>
    </xf>
    <xf numFmtId="1" fontId="0" fillId="12" borderId="56" xfId="0" applyNumberFormat="1" applyFill="1" applyBorder="1" applyAlignment="1">
      <alignment horizontal="center" vertical="center"/>
    </xf>
    <xf numFmtId="1" fontId="0" fillId="12" borderId="1" xfId="0" applyNumberFormat="1" applyFill="1" applyBorder="1" applyAlignment="1">
      <alignment horizontal="center"/>
    </xf>
    <xf numFmtId="2" fontId="18" fillId="11" borderId="11" xfId="0" applyNumberFormat="1" applyFont="1" applyFill="1" applyBorder="1" applyAlignment="1">
      <alignment horizontal="center" vertical="center"/>
    </xf>
    <xf numFmtId="2" fontId="18" fillId="16" borderId="11" xfId="0" applyNumberFormat="1" applyFont="1" applyFill="1" applyBorder="1" applyAlignment="1">
      <alignment horizontal="center" vertical="center"/>
    </xf>
    <xf numFmtId="2" fontId="18" fillId="19" borderId="11" xfId="0" applyNumberFormat="1" applyFont="1" applyFill="1" applyBorder="1" applyAlignment="1">
      <alignment horizontal="center" vertical="center"/>
    </xf>
    <xf numFmtId="0" fontId="19" fillId="3" borderId="31" xfId="0" applyFont="1" applyFill="1" applyBorder="1" applyAlignment="1">
      <alignment horizontal="center" vertical="center"/>
    </xf>
    <xf numFmtId="0" fontId="19" fillId="2" borderId="31" xfId="0" applyFont="1" applyFill="1" applyBorder="1" applyAlignment="1">
      <alignment horizontal="center" vertical="center"/>
    </xf>
    <xf numFmtId="0" fontId="6" fillId="0" borderId="12" xfId="0" applyFont="1" applyBorder="1" applyAlignment="1" applyProtection="1">
      <alignment horizontal="center" vertical="center" wrapText="1"/>
      <protection locked="0"/>
    </xf>
    <xf numFmtId="0" fontId="5" fillId="0" borderId="0" xfId="0" applyFont="1" applyAlignme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4"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5" fillId="0" borderId="0" xfId="0" applyFont="1" applyProtection="1">
      <protection locked="0"/>
    </xf>
    <xf numFmtId="0" fontId="4" fillId="0" borderId="13"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0" fontId="6" fillId="0" borderId="0" xfId="0" applyFont="1" applyAlignment="1" applyProtection="1">
      <alignment horizontal="justify"/>
      <protection locked="0"/>
    </xf>
    <xf numFmtId="0" fontId="4" fillId="0" borderId="1"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1" fontId="4" fillId="0" borderId="1" xfId="3" applyNumberFormat="1" applyFont="1" applyBorder="1" applyAlignment="1" applyProtection="1">
      <alignment horizontal="center" vertical="top" wrapText="1"/>
      <protection locked="0"/>
    </xf>
    <xf numFmtId="1" fontId="4" fillId="0" borderId="13" xfId="3" applyNumberFormat="1" applyFont="1" applyBorder="1" applyAlignment="1" applyProtection="1">
      <alignment horizontal="center" vertical="top" wrapText="1"/>
      <protection locked="0"/>
    </xf>
    <xf numFmtId="0" fontId="6" fillId="0" borderId="0" xfId="0" applyFont="1" applyAlignment="1" applyProtection="1">
      <protection locked="0"/>
    </xf>
    <xf numFmtId="2" fontId="0" fillId="0" borderId="3" xfId="0" applyNumberFormat="1" applyBorder="1" applyAlignment="1">
      <alignment horizontal="center" vertical="center"/>
    </xf>
    <xf numFmtId="2" fontId="1" fillId="12" borderId="42" xfId="0" applyNumberFormat="1" applyFont="1" applyFill="1" applyBorder="1" applyAlignment="1">
      <alignment horizontal="center" vertical="center"/>
    </xf>
    <xf numFmtId="2" fontId="0" fillId="12" borderId="21" xfId="0" applyNumberFormat="1" applyFill="1" applyBorder="1" applyAlignment="1">
      <alignment horizontal="center"/>
    </xf>
    <xf numFmtId="2" fontId="0" fillId="13" borderId="21" xfId="0" applyNumberFormat="1" applyFill="1" applyBorder="1" applyAlignment="1">
      <alignment horizontal="center"/>
    </xf>
    <xf numFmtId="2" fontId="1" fillId="13" borderId="49" xfId="0" applyNumberFormat="1" applyFont="1" applyFill="1" applyBorder="1" applyAlignment="1">
      <alignment horizontal="center" vertical="center"/>
    </xf>
    <xf numFmtId="2" fontId="0" fillId="5" borderId="21" xfId="0" applyNumberFormat="1" applyFill="1" applyBorder="1" applyAlignment="1">
      <alignment horizontal="center"/>
    </xf>
    <xf numFmtId="2" fontId="1" fillId="5" borderId="42" xfId="0" applyNumberFormat="1" applyFont="1" applyFill="1" applyBorder="1" applyAlignment="1">
      <alignment horizontal="center" vertical="center"/>
    </xf>
    <xf numFmtId="0" fontId="4" fillId="0" borderId="40" xfId="0" applyFont="1" applyBorder="1" applyAlignment="1">
      <alignment horizontal="center" vertical="center" textRotation="90" wrapText="1"/>
    </xf>
    <xf numFmtId="0" fontId="20" fillId="0" borderId="0" xfId="0" applyFont="1" applyAlignment="1"/>
    <xf numFmtId="0" fontId="6" fillId="0" borderId="0" xfId="0" applyFont="1" applyFill="1" applyAlignment="1">
      <alignment vertical="center"/>
    </xf>
    <xf numFmtId="0" fontId="5" fillId="0" borderId="0" xfId="0" applyFont="1" applyAlignment="1"/>
    <xf numFmtId="0" fontId="10" fillId="0" borderId="0" xfId="0" applyFont="1"/>
    <xf numFmtId="0" fontId="16" fillId="0" borderId="1" xfId="0" applyFont="1" applyBorder="1" applyAlignment="1" applyProtection="1">
      <alignment horizontal="center" vertical="center"/>
    </xf>
    <xf numFmtId="1" fontId="6" fillId="0" borderId="1" xfId="3" applyNumberFormat="1" applyFont="1" applyBorder="1" applyAlignment="1" applyProtection="1">
      <alignment horizontal="center" vertical="center" wrapText="1"/>
    </xf>
    <xf numFmtId="0" fontId="6" fillId="0" borderId="6" xfId="0" applyFont="1" applyBorder="1" applyAlignment="1" applyProtection="1">
      <alignment horizontal="center" vertical="center" wrapText="1"/>
      <protection locked="0"/>
    </xf>
    <xf numFmtId="10" fontId="6" fillId="0" borderId="9" xfId="3" applyNumberFormat="1" applyFont="1" applyBorder="1" applyAlignment="1" applyProtection="1">
      <alignment horizontal="center" vertical="center" wrapText="1"/>
    </xf>
    <xf numFmtId="0" fontId="6" fillId="0" borderId="1" xfId="0" applyFont="1" applyBorder="1" applyAlignment="1" applyProtection="1">
      <alignment horizontal="center" vertical="top" wrapText="1"/>
    </xf>
    <xf numFmtId="0" fontId="6" fillId="0" borderId="6"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10" fontId="6" fillId="0" borderId="9" xfId="0" applyNumberFormat="1" applyFont="1" applyBorder="1" applyAlignment="1" applyProtection="1">
      <alignment horizontal="center" vertical="top" wrapText="1"/>
    </xf>
    <xf numFmtId="0" fontId="27" fillId="0" borderId="41" xfId="0" applyFont="1" applyFill="1" applyBorder="1" applyAlignment="1">
      <alignment horizontal="center" vertical="center" wrapText="1"/>
    </xf>
    <xf numFmtId="0" fontId="28" fillId="0" borderId="19" xfId="1" applyFont="1" applyFill="1" applyBorder="1" applyAlignment="1">
      <alignment horizontal="left" vertical="center" wrapText="1"/>
    </xf>
    <xf numFmtId="0" fontId="27" fillId="0" borderId="40" xfId="0" applyFont="1" applyFill="1" applyBorder="1" applyAlignment="1">
      <alignment horizontal="center" vertical="center" wrapText="1"/>
    </xf>
    <xf numFmtId="1" fontId="27" fillId="0" borderId="40" xfId="0" applyNumberFormat="1" applyFont="1" applyFill="1" applyBorder="1" applyAlignment="1">
      <alignment horizontal="center" vertical="center" wrapText="1"/>
    </xf>
    <xf numFmtId="2" fontId="27" fillId="0" borderId="40" xfId="0" applyNumberFormat="1"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9" fillId="0" borderId="21" xfId="0" applyFont="1" applyFill="1" applyBorder="1" applyAlignment="1">
      <alignment horizontal="center" vertical="center"/>
    </xf>
    <xf numFmtId="1" fontId="29" fillId="0" borderId="21" xfId="0" applyNumberFormat="1" applyFont="1" applyFill="1" applyBorder="1" applyAlignment="1">
      <alignment horizontal="center" vertical="center"/>
    </xf>
    <xf numFmtId="2" fontId="29" fillId="0" borderId="21" xfId="0" applyNumberFormat="1" applyFont="1" applyFill="1" applyBorder="1" applyAlignment="1">
      <alignment horizontal="center" vertical="center"/>
    </xf>
    <xf numFmtId="0" fontId="7" fillId="0" borderId="0" xfId="0" applyFont="1" applyAlignment="1"/>
    <xf numFmtId="0" fontId="5" fillId="0" borderId="5" xfId="0" applyFont="1" applyBorder="1" applyAlignment="1">
      <alignment horizontal="center" vertical="top" wrapText="1"/>
    </xf>
    <xf numFmtId="0" fontId="5" fillId="0" borderId="17" xfId="0" applyFont="1" applyBorder="1" applyAlignment="1">
      <alignment horizontal="center" vertical="top" wrapText="1"/>
    </xf>
    <xf numFmtId="0" fontId="5" fillId="0" borderId="0" xfId="0" applyFont="1" applyAlignment="1" applyProtection="1">
      <alignment horizontal="center"/>
      <protection locked="0"/>
    </xf>
    <xf numFmtId="0" fontId="26" fillId="0" borderId="1" xfId="0" applyFont="1" applyFill="1" applyBorder="1" applyAlignment="1">
      <alignment horizontal="center" vertical="center" wrapText="1"/>
    </xf>
    <xf numFmtId="0" fontId="9" fillId="0" borderId="0" xfId="0" applyFont="1"/>
    <xf numFmtId="0" fontId="37" fillId="0" borderId="0" xfId="0" applyFont="1" applyAlignment="1">
      <alignment vertical="center"/>
    </xf>
    <xf numFmtId="0" fontId="9" fillId="0" borderId="0" xfId="0" applyFont="1" applyAlignment="1">
      <alignment vertical="center"/>
    </xf>
    <xf numFmtId="0" fontId="40" fillId="6"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31" fillId="0" borderId="1" xfId="0" applyFont="1" applyFill="1" applyBorder="1" applyAlignment="1" applyProtection="1">
      <alignment horizontal="center" vertical="center" wrapText="1"/>
      <protection locked="0"/>
    </xf>
    <xf numFmtId="0" fontId="41" fillId="6" borderId="0" xfId="0" applyFont="1" applyFill="1" applyAlignment="1">
      <alignment vertical="center"/>
    </xf>
    <xf numFmtId="0" fontId="40" fillId="6" borderId="18" xfId="0" applyFont="1" applyFill="1" applyBorder="1" applyAlignment="1">
      <alignment horizontal="center" vertical="center"/>
    </xf>
    <xf numFmtId="0" fontId="40" fillId="6" borderId="19" xfId="0" applyFont="1" applyFill="1" applyBorder="1" applyAlignment="1">
      <alignment vertical="center"/>
    </xf>
    <xf numFmtId="0" fontId="40" fillId="6" borderId="8" xfId="0" applyFont="1" applyFill="1" applyBorder="1" applyAlignment="1">
      <alignment horizontal="center" vertical="center"/>
    </xf>
    <xf numFmtId="0" fontId="40" fillId="6" borderId="9" xfId="0" applyFont="1" applyFill="1" applyBorder="1" applyAlignment="1">
      <alignment vertical="center"/>
    </xf>
    <xf numFmtId="0" fontId="41" fillId="20" borderId="0" xfId="0" applyFont="1" applyFill="1" applyBorder="1" applyAlignment="1">
      <alignment vertical="center"/>
    </xf>
    <xf numFmtId="0" fontId="37" fillId="20" borderId="0" xfId="0" applyFont="1" applyFill="1" applyAlignment="1">
      <alignment vertical="center"/>
    </xf>
    <xf numFmtId="0" fontId="40" fillId="6" borderId="10" xfId="0" applyFont="1" applyFill="1" applyBorder="1" applyAlignment="1">
      <alignment horizontal="center" vertical="center"/>
    </xf>
    <xf numFmtId="0" fontId="40" fillId="6" borderId="11" xfId="0" applyFont="1" applyFill="1" applyBorder="1" applyAlignment="1">
      <alignment vertical="center"/>
    </xf>
    <xf numFmtId="0" fontId="31" fillId="0" borderId="1" xfId="0" applyFont="1" applyBorder="1" applyAlignment="1" applyProtection="1">
      <alignment horizontal="center" vertical="center" wrapText="1"/>
      <protection locked="0"/>
    </xf>
    <xf numFmtId="1" fontId="9" fillId="0" borderId="0" xfId="0" applyNumberFormat="1" applyFont="1" applyFill="1" applyAlignment="1">
      <alignment horizontal="center" vertical="center"/>
    </xf>
    <xf numFmtId="2" fontId="19" fillId="3" borderId="11" xfId="0" applyNumberFormat="1" applyFont="1" applyFill="1" applyBorder="1" applyAlignment="1">
      <alignment horizontal="center" vertical="center"/>
    </xf>
    <xf numFmtId="0" fontId="41" fillId="0" borderId="0" xfId="0" applyFont="1" applyFill="1" applyAlignment="1">
      <alignment vertical="center"/>
    </xf>
    <xf numFmtId="164" fontId="27" fillId="0" borderId="40" xfId="0" applyNumberFormat="1" applyFont="1" applyFill="1" applyBorder="1" applyAlignment="1">
      <alignment horizontal="center" vertical="center" wrapText="1"/>
    </xf>
    <xf numFmtId="165" fontId="6" fillId="0" borderId="9" xfId="0" applyNumberFormat="1" applyFont="1" applyBorder="1" applyAlignment="1" applyProtection="1">
      <alignment horizontal="center" vertical="top" wrapText="1"/>
    </xf>
    <xf numFmtId="9" fontId="4" fillId="0" borderId="40" xfId="0" applyNumberFormat="1" applyFont="1" applyBorder="1" applyAlignment="1">
      <alignment horizontal="center" vertical="center" wrapText="1"/>
    </xf>
    <xf numFmtId="0" fontId="31" fillId="27" borderId="1" xfId="0" applyFont="1" applyFill="1" applyBorder="1" applyAlignment="1" applyProtection="1">
      <alignment horizontal="center" vertical="center" wrapText="1"/>
    </xf>
    <xf numFmtId="0" fontId="31" fillId="28" borderId="1" xfId="0" applyFont="1" applyFill="1" applyBorder="1" applyAlignment="1" applyProtection="1">
      <alignment horizontal="center" vertical="center" wrapText="1"/>
    </xf>
    <xf numFmtId="0" fontId="31" fillId="29" borderId="1"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wrapText="1"/>
    </xf>
    <xf numFmtId="0" fontId="32" fillId="22" borderId="1"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0" fillId="0" borderId="1" xfId="0" applyFont="1" applyBorder="1" applyAlignment="1" applyProtection="1">
      <alignment horizontal="center"/>
    </xf>
    <xf numFmtId="0" fontId="33" fillId="25" borderId="1" xfId="0" applyFont="1" applyFill="1" applyBorder="1" applyAlignment="1" applyProtection="1">
      <alignment horizontal="center" vertical="center"/>
    </xf>
    <xf numFmtId="0" fontId="33" fillId="4" borderId="1" xfId="0" applyFont="1" applyFill="1" applyBorder="1" applyAlignment="1" applyProtection="1">
      <alignment horizontal="center" vertical="center"/>
    </xf>
    <xf numFmtId="0" fontId="46" fillId="22" borderId="1" xfId="0" applyFont="1" applyFill="1" applyBorder="1" applyAlignment="1" applyProtection="1">
      <alignment horizontal="center" vertical="center"/>
    </xf>
    <xf numFmtId="0" fontId="31" fillId="25" borderId="1" xfId="0" applyFont="1" applyFill="1" applyBorder="1" applyAlignment="1" applyProtection="1">
      <alignment horizontal="center" vertical="center" wrapText="1"/>
    </xf>
    <xf numFmtId="0" fontId="46" fillId="22" borderId="1" xfId="0" applyFont="1" applyFill="1" applyBorder="1" applyAlignment="1" applyProtection="1">
      <alignment horizontal="center" vertical="center" wrapText="1"/>
    </xf>
    <xf numFmtId="0" fontId="33" fillId="22" borderId="1" xfId="0" applyFont="1" applyFill="1" applyBorder="1" applyAlignment="1" applyProtection="1">
      <alignment horizontal="center" vertical="center"/>
    </xf>
    <xf numFmtId="0" fontId="0" fillId="25" borderId="1" xfId="0" applyFont="1" applyFill="1" applyBorder="1" applyAlignment="1" applyProtection="1">
      <alignment horizontal="center"/>
    </xf>
    <xf numFmtId="0" fontId="31" fillId="26" borderId="1" xfId="0" applyFont="1" applyFill="1" applyBorder="1" applyAlignment="1" applyProtection="1">
      <alignment horizontal="center" vertical="center" wrapText="1"/>
    </xf>
    <xf numFmtId="0" fontId="33" fillId="0" borderId="1" xfId="0" applyFont="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hidden="1"/>
    </xf>
    <xf numFmtId="0" fontId="34" fillId="0" borderId="2" xfId="0" applyFont="1" applyFill="1" applyBorder="1" applyAlignment="1" applyProtection="1">
      <alignment horizontal="center" vertical="center"/>
      <protection locked="0" hidden="1"/>
    </xf>
    <xf numFmtId="0" fontId="34" fillId="0" borderId="1" xfId="0" applyFont="1" applyFill="1" applyBorder="1" applyAlignment="1" applyProtection="1">
      <alignment horizontal="center" vertical="center"/>
      <protection locked="0" hidden="1"/>
    </xf>
    <xf numFmtId="0" fontId="34" fillId="0" borderId="1" xfId="0" applyFont="1" applyFill="1" applyBorder="1" applyAlignment="1" applyProtection="1">
      <alignment horizontal="center" vertical="center"/>
      <protection locked="0"/>
    </xf>
    <xf numFmtId="0" fontId="32" fillId="26" borderId="1" xfId="0" applyFont="1" applyFill="1" applyBorder="1" applyAlignment="1" applyProtection="1">
      <alignment horizontal="center" vertical="center" wrapText="1"/>
    </xf>
    <xf numFmtId="0" fontId="34" fillId="22" borderId="2" xfId="0" applyFont="1" applyFill="1" applyBorder="1" applyAlignment="1" applyProtection="1">
      <alignment horizontal="center" vertical="center"/>
    </xf>
    <xf numFmtId="0" fontId="34" fillId="22" borderId="1" xfId="0" applyFont="1" applyFill="1" applyBorder="1" applyAlignment="1" applyProtection="1">
      <alignment horizontal="center" vertical="center"/>
    </xf>
    <xf numFmtId="0" fontId="32" fillId="27" borderId="1" xfId="0" applyFont="1" applyFill="1" applyBorder="1" applyAlignment="1" applyProtection="1">
      <alignment horizontal="center" vertical="center" wrapText="1"/>
    </xf>
    <xf numFmtId="0" fontId="32" fillId="28" borderId="1" xfId="0" applyFont="1" applyFill="1" applyBorder="1" applyAlignment="1" applyProtection="1">
      <alignment horizontal="center" vertical="center" wrapText="1"/>
    </xf>
    <xf numFmtId="0" fontId="32" fillId="29"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xf>
    <xf numFmtId="164" fontId="34" fillId="0" borderId="1" xfId="0" applyNumberFormat="1" applyFont="1" applyBorder="1" applyAlignment="1" applyProtection="1">
      <alignment horizontal="center" vertical="center"/>
    </xf>
    <xf numFmtId="0" fontId="0" fillId="0" borderId="1" xfId="0" applyBorder="1" applyAlignment="1" applyProtection="1">
      <alignment horizontal="left" vertical="center"/>
      <protection locked="0"/>
    </xf>
    <xf numFmtId="0" fontId="47" fillId="3"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1" xfId="0" applyBorder="1"/>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53" fillId="6" borderId="0" xfId="2" applyFont="1" applyFill="1" applyAlignment="1" applyProtection="1">
      <alignment vertical="center"/>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0" fillId="0" borderId="1" xfId="0" applyFill="1" applyBorder="1"/>
    <xf numFmtId="0" fontId="54" fillId="31" borderId="1" xfId="0" applyFont="1" applyFill="1" applyBorder="1" applyAlignment="1">
      <alignment horizontal="left"/>
    </xf>
    <xf numFmtId="0" fontId="55" fillId="31" borderId="1" xfId="0" applyFont="1" applyFill="1" applyBorder="1" applyAlignment="1">
      <alignment horizontal="center"/>
    </xf>
    <xf numFmtId="0" fontId="0" fillId="0" borderId="1" xfId="0" applyBorder="1" applyAlignment="1">
      <alignment horizontal="center" vertical="center"/>
    </xf>
    <xf numFmtId="0" fontId="0" fillId="0" borderId="1" xfId="0" applyFont="1" applyBorder="1" applyAlignment="1" applyProtection="1">
      <alignment horizontal="center" vertical="center"/>
      <protection locked="0"/>
    </xf>
    <xf numFmtId="0" fontId="49" fillId="2" borderId="0" xfId="0" applyFont="1" applyFill="1" applyAlignment="1">
      <alignment horizontal="left" vertical="center" wrapText="1"/>
    </xf>
    <xf numFmtId="0" fontId="43" fillId="26" borderId="0" xfId="0" applyFont="1" applyFill="1" applyAlignment="1">
      <alignment horizontal="left" vertical="center" wrapText="1"/>
    </xf>
    <xf numFmtId="0" fontId="41" fillId="6" borderId="0" xfId="0" applyFont="1" applyFill="1" applyAlignment="1">
      <alignment horizontal="left" vertical="center" wrapText="1"/>
    </xf>
    <xf numFmtId="0" fontId="36" fillId="0" borderId="0" xfId="0" applyFont="1" applyAlignment="1">
      <alignment horizontal="center" vertical="center"/>
    </xf>
    <xf numFmtId="0" fontId="41" fillId="8" borderId="0" xfId="0" applyFont="1" applyFill="1" applyAlignment="1">
      <alignment horizontal="left" vertical="center" wrapText="1"/>
    </xf>
    <xf numFmtId="0" fontId="40" fillId="6" borderId="16" xfId="0" applyFont="1" applyFill="1" applyBorder="1" applyAlignment="1">
      <alignment horizontal="center" vertical="center"/>
    </xf>
    <xf numFmtId="0" fontId="40" fillId="6" borderId="17" xfId="0" applyFont="1" applyFill="1" applyBorder="1" applyAlignment="1">
      <alignment horizontal="center" vertical="center"/>
    </xf>
    <xf numFmtId="0" fontId="42" fillId="20" borderId="0" xfId="0" applyFont="1" applyFill="1" applyAlignment="1">
      <alignment horizontal="left" vertical="center"/>
    </xf>
    <xf numFmtId="0" fontId="40" fillId="6" borderId="32" xfId="0" applyFont="1" applyFill="1" applyBorder="1" applyAlignment="1">
      <alignment horizontal="center" vertical="center"/>
    </xf>
    <xf numFmtId="0" fontId="40" fillId="6" borderId="55" xfId="0" applyFont="1" applyFill="1" applyBorder="1" applyAlignment="1">
      <alignment horizontal="center" vertical="center"/>
    </xf>
    <xf numFmtId="0" fontId="40" fillId="6" borderId="2" xfId="0" applyFont="1" applyFill="1" applyBorder="1" applyAlignment="1">
      <alignment horizontal="center" vertical="center"/>
    </xf>
    <xf numFmtId="0" fontId="37" fillId="23" borderId="14" xfId="0" applyFont="1" applyFill="1" applyBorder="1" applyAlignment="1">
      <alignment horizontal="center" vertical="center"/>
    </xf>
    <xf numFmtId="0" fontId="37" fillId="23" borderId="35" xfId="0" applyFont="1" applyFill="1" applyBorder="1" applyAlignment="1">
      <alignment horizontal="center" vertical="center"/>
    </xf>
    <xf numFmtId="0" fontId="37" fillId="23" borderId="36" xfId="0" applyFont="1" applyFill="1" applyBorder="1" applyAlignment="1">
      <alignment horizontal="center" vertical="center"/>
    </xf>
    <xf numFmtId="0" fontId="50" fillId="30" borderId="16" xfId="0" applyFont="1" applyFill="1" applyBorder="1" applyAlignment="1">
      <alignment horizontal="left" vertical="center" wrapText="1"/>
    </xf>
    <xf numFmtId="0" fontId="50" fillId="30" borderId="15" xfId="0" applyFont="1" applyFill="1" applyBorder="1" applyAlignment="1">
      <alignment horizontal="left" vertical="center" wrapText="1"/>
    </xf>
    <xf numFmtId="0" fontId="50" fillId="30" borderId="17" xfId="0" applyFont="1" applyFill="1" applyBorder="1" applyAlignment="1">
      <alignment horizontal="left" vertical="center" wrapText="1"/>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39" fillId="2" borderId="16" xfId="0" applyFont="1" applyFill="1" applyBorder="1" applyAlignment="1">
      <alignment horizontal="left" vertical="center" wrapText="1"/>
    </xf>
    <xf numFmtId="0" fontId="39" fillId="2" borderId="15" xfId="0" applyFont="1" applyFill="1" applyBorder="1" applyAlignment="1">
      <alignment horizontal="left" vertical="center" wrapText="1"/>
    </xf>
    <xf numFmtId="0" fontId="39" fillId="2" borderId="17" xfId="0" applyFont="1" applyFill="1" applyBorder="1" applyAlignment="1">
      <alignment horizontal="left" vertical="center" wrapText="1"/>
    </xf>
    <xf numFmtId="0" fontId="40" fillId="6" borderId="32" xfId="0" applyFont="1" applyFill="1" applyBorder="1" applyAlignment="1">
      <alignment horizontal="left" vertical="center"/>
    </xf>
    <xf numFmtId="0" fontId="40" fillId="6" borderId="55" xfId="0" applyFont="1" applyFill="1" applyBorder="1" applyAlignment="1">
      <alignment horizontal="left" vertical="center"/>
    </xf>
    <xf numFmtId="0" fontId="40" fillId="6" borderId="2" xfId="0" applyFont="1" applyFill="1" applyBorder="1" applyAlignment="1">
      <alignment horizontal="left" vertical="center"/>
    </xf>
    <xf numFmtId="0" fontId="40" fillId="6" borderId="1" xfId="1" applyFont="1" applyFill="1" applyBorder="1" applyAlignment="1">
      <alignment horizontal="left" vertical="center" wrapText="1"/>
    </xf>
    <xf numFmtId="0" fontId="40" fillId="6" borderId="32" xfId="1" applyFont="1" applyFill="1" applyBorder="1" applyAlignment="1">
      <alignment horizontal="left" vertical="center" wrapText="1"/>
    </xf>
    <xf numFmtId="0" fontId="40" fillId="6" borderId="55" xfId="1" applyFont="1" applyFill="1" applyBorder="1" applyAlignment="1">
      <alignment horizontal="left" vertical="center" wrapText="1"/>
    </xf>
    <xf numFmtId="0" fontId="40" fillId="6" borderId="2" xfId="1" applyFont="1" applyFill="1" applyBorder="1" applyAlignment="1">
      <alignment horizontal="left" vertical="center" wrapText="1"/>
    </xf>
    <xf numFmtId="0" fontId="38" fillId="21" borderId="16" xfId="0" applyFont="1" applyFill="1" applyBorder="1" applyAlignment="1">
      <alignment horizontal="left" vertical="center" wrapText="1"/>
    </xf>
    <xf numFmtId="0" fontId="38" fillId="21" borderId="15" xfId="0" applyFont="1" applyFill="1" applyBorder="1" applyAlignment="1">
      <alignment horizontal="left" vertical="center" wrapText="1"/>
    </xf>
    <xf numFmtId="0" fontId="38" fillId="21" borderId="17" xfId="0" applyFont="1" applyFill="1" applyBorder="1" applyAlignment="1">
      <alignment horizontal="left" vertical="center" wrapText="1"/>
    </xf>
    <xf numFmtId="0" fontId="37" fillId="25" borderId="0" xfId="0" applyFont="1" applyFill="1" applyAlignment="1">
      <alignment horizontal="left" vertical="center" wrapText="1"/>
    </xf>
    <xf numFmtId="0" fontId="23" fillId="24" borderId="0" xfId="0" applyFont="1" applyFill="1" applyAlignment="1">
      <alignment horizontal="center"/>
    </xf>
    <xf numFmtId="0" fontId="24" fillId="24" borderId="1" xfId="0" applyFont="1" applyFill="1" applyBorder="1" applyAlignment="1">
      <alignment horizontal="left"/>
    </xf>
    <xf numFmtId="0" fontId="25" fillId="21" borderId="1" xfId="0" applyFont="1" applyFill="1" applyBorder="1" applyAlignment="1">
      <alignment horizontal="left"/>
    </xf>
    <xf numFmtId="0" fontId="0" fillId="0" borderId="0" xfId="0" applyAlignment="1">
      <alignment horizontal="center"/>
    </xf>
    <xf numFmtId="0" fontId="31" fillId="28" borderId="1" xfId="0" applyFont="1" applyFill="1" applyBorder="1" applyAlignment="1" applyProtection="1">
      <alignment horizontal="center" vertical="center" wrapText="1"/>
    </xf>
    <xf numFmtId="0" fontId="31" fillId="29" borderId="32" xfId="0" applyFont="1" applyFill="1" applyBorder="1" applyAlignment="1" applyProtection="1">
      <alignment horizontal="center" vertical="center" wrapText="1"/>
    </xf>
    <xf numFmtId="0" fontId="31" fillId="29" borderId="55" xfId="0" applyFont="1" applyFill="1" applyBorder="1" applyAlignment="1" applyProtection="1">
      <alignment horizontal="center" vertical="center" wrapText="1"/>
    </xf>
    <xf numFmtId="0" fontId="31" fillId="29" borderId="2" xfId="0" applyFont="1" applyFill="1" applyBorder="1" applyAlignment="1" applyProtection="1">
      <alignment horizontal="center" vertical="center" wrapText="1"/>
    </xf>
    <xf numFmtId="0" fontId="46" fillId="3" borderId="58" xfId="0" applyFont="1" applyFill="1" applyBorder="1" applyAlignment="1" applyProtection="1">
      <alignment horizontal="center" vertical="center"/>
    </xf>
    <xf numFmtId="0" fontId="46" fillId="3" borderId="59" xfId="0" applyFont="1" applyFill="1" applyBorder="1" applyAlignment="1" applyProtection="1">
      <alignment horizontal="center" vertical="center"/>
    </xf>
    <xf numFmtId="0" fontId="46" fillId="3" borderId="60" xfId="0" applyFont="1" applyFill="1" applyBorder="1" applyAlignment="1" applyProtection="1">
      <alignment horizontal="center" vertical="center"/>
    </xf>
    <xf numFmtId="0" fontId="46" fillId="3" borderId="45" xfId="0" applyFont="1" applyFill="1" applyBorder="1" applyAlignment="1" applyProtection="1">
      <alignment horizontal="center" vertical="center"/>
    </xf>
    <xf numFmtId="0" fontId="46" fillId="3" borderId="61" xfId="0" applyFont="1" applyFill="1" applyBorder="1" applyAlignment="1" applyProtection="1">
      <alignment horizontal="center" vertical="center"/>
    </xf>
    <xf numFmtId="0" fontId="46" fillId="3" borderId="62" xfId="0" applyFont="1" applyFill="1" applyBorder="1" applyAlignment="1" applyProtection="1">
      <alignment horizontal="center" vertical="center"/>
    </xf>
    <xf numFmtId="0" fontId="33"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1" fillId="26" borderId="1" xfId="0" applyFont="1" applyFill="1" applyBorder="1" applyAlignment="1" applyProtection="1">
      <alignment horizontal="center" vertical="center" wrapText="1"/>
    </xf>
    <xf numFmtId="0" fontId="33" fillId="22" borderId="1" xfId="0" applyFont="1" applyFill="1" applyBorder="1" applyAlignment="1" applyProtection="1">
      <alignment horizontal="center" vertical="center"/>
    </xf>
    <xf numFmtId="0" fontId="31" fillId="27" borderId="1" xfId="0" applyFont="1" applyFill="1" applyBorder="1" applyAlignment="1" applyProtection="1">
      <alignment horizontal="center" vertical="center" wrapText="1"/>
    </xf>
    <xf numFmtId="0" fontId="33" fillId="0" borderId="4" xfId="0" applyFont="1" applyBorder="1" applyAlignment="1" applyProtection="1">
      <alignment horizontal="center" vertical="center" textRotation="90"/>
      <protection locked="0"/>
    </xf>
    <xf numFmtId="0" fontId="34" fillId="0" borderId="3" xfId="0" applyFont="1" applyBorder="1" applyAlignment="1" applyProtection="1">
      <alignment horizontal="center" vertical="center" textRotation="90"/>
      <protection locked="0"/>
    </xf>
    <xf numFmtId="0" fontId="31"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protection locked="0"/>
    </xf>
    <xf numFmtId="0" fontId="1" fillId="0" borderId="16"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35" fillId="21" borderId="14" xfId="0" applyFont="1" applyFill="1" applyBorder="1" applyAlignment="1">
      <alignment horizontal="center" vertical="center"/>
    </xf>
    <xf numFmtId="0" fontId="35" fillId="21" borderId="35" xfId="0" applyFont="1" applyFill="1" applyBorder="1" applyAlignment="1">
      <alignment horizontal="center" vertical="center"/>
    </xf>
    <xf numFmtId="0" fontId="35" fillId="21" borderId="36" xfId="0" applyFont="1" applyFill="1" applyBorder="1" applyAlignment="1">
      <alignment horizontal="center" vertical="center"/>
    </xf>
    <xf numFmtId="0" fontId="35" fillId="21" borderId="37" xfId="0" applyFont="1" applyFill="1" applyBorder="1" applyAlignment="1">
      <alignment horizontal="center" vertical="center"/>
    </xf>
    <xf numFmtId="0" fontId="35" fillId="21" borderId="34" xfId="0" applyFont="1" applyFill="1" applyBorder="1" applyAlignment="1">
      <alignment horizontal="center" vertical="center"/>
    </xf>
    <xf numFmtId="0" fontId="35" fillId="21" borderId="40" xfId="0" applyFont="1" applyFill="1" applyBorder="1" applyAlignment="1">
      <alignment horizontal="center" vertical="center"/>
    </xf>
    <xf numFmtId="0" fontId="17" fillId="11" borderId="16" xfId="0" applyFont="1" applyFill="1" applyBorder="1" applyAlignment="1">
      <alignment horizontal="center" vertical="center"/>
    </xf>
    <xf numFmtId="0" fontId="17" fillId="11" borderId="15" xfId="0" applyFont="1" applyFill="1" applyBorder="1" applyAlignment="1">
      <alignment horizontal="center" vertical="center"/>
    </xf>
    <xf numFmtId="0" fontId="17" fillId="11"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7"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7" xfId="0" applyFont="1" applyFill="1" applyBorder="1" applyAlignment="1">
      <alignment horizontal="center" vertical="center"/>
    </xf>
    <xf numFmtId="0" fontId="13" fillId="10" borderId="26" xfId="0" applyFont="1" applyFill="1" applyBorder="1" applyAlignment="1">
      <alignment horizontal="center" vertical="center"/>
    </xf>
    <xf numFmtId="0" fontId="13" fillId="10" borderId="41" xfId="0" applyFont="1" applyFill="1" applyBorder="1" applyAlignment="1">
      <alignment horizontal="center" vertical="center"/>
    </xf>
    <xf numFmtId="0" fontId="17" fillId="15" borderId="33" xfId="0" applyFont="1" applyFill="1" applyBorder="1" applyAlignment="1">
      <alignment horizontal="center" vertical="center"/>
    </xf>
    <xf numFmtId="0" fontId="0" fillId="0" borderId="3" xfId="0" applyBorder="1"/>
    <xf numFmtId="0" fontId="17" fillId="15" borderId="39" xfId="0" applyFont="1" applyFill="1" applyBorder="1" applyAlignment="1">
      <alignment horizontal="center" vertical="center"/>
    </xf>
    <xf numFmtId="0" fontId="0" fillId="0" borderId="19" xfId="0" applyBorder="1"/>
    <xf numFmtId="0" fontId="17" fillId="15" borderId="51" xfId="0" applyFont="1" applyFill="1" applyBorder="1" applyAlignment="1">
      <alignment horizontal="center" vertical="center"/>
    </xf>
    <xf numFmtId="0" fontId="0" fillId="0" borderId="18" xfId="0" applyBorder="1"/>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7" fillId="17" borderId="51" xfId="0" applyFont="1" applyFill="1" applyBorder="1" applyAlignment="1">
      <alignment horizontal="center" vertical="center"/>
    </xf>
    <xf numFmtId="0" fontId="17" fillId="17" borderId="33" xfId="0" applyFont="1" applyFill="1" applyBorder="1" applyAlignment="1">
      <alignment horizontal="center" vertical="center"/>
    </xf>
    <xf numFmtId="0" fontId="17" fillId="14" borderId="14" xfId="0" applyFont="1" applyFill="1" applyBorder="1" applyAlignment="1">
      <alignment horizontal="center" vertical="center"/>
    </xf>
    <xf numFmtId="0" fontId="17" fillId="14" borderId="36" xfId="0" applyFont="1" applyFill="1" applyBorder="1" applyAlignment="1">
      <alignment horizontal="center" vertical="center"/>
    </xf>
    <xf numFmtId="0" fontId="17" fillId="14" borderId="37" xfId="0" applyFont="1" applyFill="1" applyBorder="1" applyAlignment="1">
      <alignment horizontal="center" vertical="center"/>
    </xf>
    <xf numFmtId="0" fontId="17" fillId="14" borderId="40" xfId="0" applyFont="1" applyFill="1" applyBorder="1" applyAlignment="1">
      <alignment horizontal="center" vertical="center"/>
    </xf>
    <xf numFmtId="0" fontId="17" fillId="14" borderId="6" xfId="0" applyFont="1" applyFill="1" applyBorder="1" applyAlignment="1">
      <alignment horizontal="center" vertical="center"/>
    </xf>
    <xf numFmtId="0" fontId="17" fillId="14" borderId="7" xfId="0" applyFont="1" applyFill="1" applyBorder="1" applyAlignment="1">
      <alignment horizontal="center" vertical="center"/>
    </xf>
    <xf numFmtId="0" fontId="17" fillId="14" borderId="10" xfId="0" applyFont="1" applyFill="1" applyBorder="1" applyAlignment="1">
      <alignment horizontal="center" vertical="center"/>
    </xf>
    <xf numFmtId="0" fontId="17" fillId="14" borderId="11" xfId="0" applyFont="1" applyFill="1" applyBorder="1" applyAlignment="1">
      <alignment horizontal="center" vertical="center"/>
    </xf>
    <xf numFmtId="0" fontId="17" fillId="18" borderId="14" xfId="0" applyFont="1" applyFill="1" applyBorder="1" applyAlignment="1">
      <alignment horizontal="center" vertical="center"/>
    </xf>
    <xf numFmtId="0" fontId="17" fillId="18" borderId="36" xfId="0" applyFont="1" applyFill="1" applyBorder="1" applyAlignment="1">
      <alignment horizontal="center" vertical="center"/>
    </xf>
    <xf numFmtId="0" fontId="17" fillId="18" borderId="37" xfId="0" applyFont="1" applyFill="1" applyBorder="1" applyAlignment="1">
      <alignment horizontal="center" vertical="center"/>
    </xf>
    <xf numFmtId="0" fontId="17" fillId="18" borderId="40" xfId="0" applyFont="1" applyFill="1" applyBorder="1" applyAlignment="1">
      <alignment horizontal="center" vertical="center"/>
    </xf>
    <xf numFmtId="0" fontId="17" fillId="9" borderId="33" xfId="0" applyFont="1" applyFill="1" applyBorder="1" applyAlignment="1">
      <alignment horizontal="center" vertical="center"/>
    </xf>
    <xf numFmtId="0" fontId="17" fillId="9" borderId="39" xfId="0" applyFont="1" applyFill="1" applyBorder="1" applyAlignment="1">
      <alignment horizontal="center" vertical="center"/>
    </xf>
    <xf numFmtId="0" fontId="17" fillId="9" borderId="51" xfId="0" applyFont="1" applyFill="1" applyBorder="1" applyAlignment="1">
      <alignment horizontal="center" vertical="center"/>
    </xf>
    <xf numFmtId="0" fontId="17" fillId="17" borderId="39" xfId="0" applyFont="1" applyFill="1" applyBorder="1" applyAlignment="1">
      <alignment horizontal="center" vertical="center"/>
    </xf>
    <xf numFmtId="0" fontId="17" fillId="17" borderId="16" xfId="0" applyFont="1" applyFill="1" applyBorder="1" applyAlignment="1">
      <alignment horizontal="center"/>
    </xf>
    <xf numFmtId="0" fontId="0" fillId="0" borderId="15" xfId="0" applyBorder="1"/>
    <xf numFmtId="0" fontId="0" fillId="0" borderId="17" xfId="0" applyBorder="1"/>
    <xf numFmtId="0" fontId="17" fillId="6" borderId="33"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18" borderId="6" xfId="0" applyFont="1" applyFill="1" applyBorder="1" applyAlignment="1">
      <alignment horizontal="center" vertical="center"/>
    </xf>
    <xf numFmtId="0" fontId="17" fillId="18" borderId="7" xfId="0" applyFont="1" applyFill="1" applyBorder="1" applyAlignment="1">
      <alignment horizontal="center" vertical="center"/>
    </xf>
    <xf numFmtId="0" fontId="17" fillId="18" borderId="10" xfId="0" applyFont="1" applyFill="1" applyBorder="1" applyAlignment="1">
      <alignment horizontal="center" vertical="center"/>
    </xf>
    <xf numFmtId="0" fontId="17" fillId="18" borderId="11" xfId="0" applyFont="1" applyFill="1" applyBorder="1" applyAlignment="1">
      <alignment horizontal="center" vertical="center"/>
    </xf>
    <xf numFmtId="0" fontId="17" fillId="6" borderId="37" xfId="0" applyFont="1" applyFill="1" applyBorder="1" applyAlignment="1">
      <alignment horizontal="center"/>
    </xf>
    <xf numFmtId="0" fontId="0" fillId="0" borderId="34" xfId="0" applyBorder="1"/>
    <xf numFmtId="0" fontId="0" fillId="0" borderId="40" xfId="0" applyBorder="1"/>
    <xf numFmtId="0" fontId="17" fillId="6" borderId="51" xfId="0" applyFont="1" applyFill="1" applyBorder="1" applyAlignment="1">
      <alignment horizontal="center" vertical="center"/>
    </xf>
    <xf numFmtId="0" fontId="15" fillId="2" borderId="47" xfId="0" applyFont="1" applyFill="1" applyBorder="1" applyAlignment="1">
      <alignment horizontal="center"/>
    </xf>
    <xf numFmtId="0" fontId="15" fillId="2" borderId="43" xfId="0" applyFont="1" applyFill="1" applyBorder="1" applyAlignment="1">
      <alignment horizontal="center"/>
    </xf>
    <xf numFmtId="0" fontId="17" fillId="6" borderId="39" xfId="0" applyFont="1" applyFill="1" applyBorder="1" applyAlignment="1">
      <alignment horizontal="center" vertical="center"/>
    </xf>
    <xf numFmtId="0" fontId="1" fillId="13" borderId="14" xfId="0" applyFont="1" applyFill="1" applyBorder="1" applyAlignment="1">
      <alignment horizontal="center" vertical="center"/>
    </xf>
    <xf numFmtId="0" fontId="1" fillId="13" borderId="35" xfId="0" applyFont="1" applyFill="1" applyBorder="1" applyAlignment="1">
      <alignment horizontal="center" vertical="center"/>
    </xf>
    <xf numFmtId="0" fontId="1" fillId="13" borderId="36"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36" xfId="0" applyFont="1" applyFill="1" applyBorder="1" applyAlignment="1">
      <alignment horizontal="center" vertical="center"/>
    </xf>
    <xf numFmtId="0" fontId="17" fillId="19" borderId="16" xfId="0" applyFont="1" applyFill="1" applyBorder="1" applyAlignment="1">
      <alignment horizontal="center" vertical="center"/>
    </xf>
    <xf numFmtId="0" fontId="17" fillId="19" borderId="15" xfId="0" applyFont="1" applyFill="1" applyBorder="1" applyAlignment="1">
      <alignment horizontal="center" vertical="center"/>
    </xf>
    <xf numFmtId="0" fontId="17" fillId="19" borderId="17"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40" xfId="0" applyFont="1" applyFill="1" applyBorder="1" applyAlignment="1">
      <alignment horizontal="center" vertical="center"/>
    </xf>
    <xf numFmtId="0" fontId="17" fillId="17" borderId="6" xfId="0" applyFont="1" applyFill="1" applyBorder="1" applyAlignment="1">
      <alignment horizontal="center" vertical="center"/>
    </xf>
    <xf numFmtId="0" fontId="17" fillId="17" borderId="7" xfId="0" applyFont="1" applyFill="1" applyBorder="1" applyAlignment="1">
      <alignment horizontal="center" vertical="center"/>
    </xf>
    <xf numFmtId="0" fontId="17" fillId="17" borderId="10" xfId="0" applyFont="1" applyFill="1" applyBorder="1" applyAlignment="1">
      <alignment horizontal="center" vertical="center"/>
    </xf>
    <xf numFmtId="0" fontId="17" fillId="17" borderId="11" xfId="0" applyFont="1" applyFill="1" applyBorder="1" applyAlignment="1">
      <alignment horizontal="center" vertical="center"/>
    </xf>
    <xf numFmtId="0" fontId="1" fillId="12" borderId="15" xfId="0" applyFont="1" applyFill="1" applyBorder="1" applyAlignment="1">
      <alignment horizontal="center" vertical="center"/>
    </xf>
    <xf numFmtId="0" fontId="1" fillId="12" borderId="17" xfId="0" applyFont="1" applyFill="1" applyBorder="1" applyAlignment="1">
      <alignment horizontal="center" vertic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35" fillId="22" borderId="0" xfId="0" applyFont="1" applyFill="1" applyAlignment="1">
      <alignment horizontal="center" vertical="center"/>
    </xf>
    <xf numFmtId="0" fontId="17" fillId="15" borderId="16" xfId="0" applyFont="1" applyFill="1" applyBorder="1" applyAlignment="1">
      <alignment horizontal="center"/>
    </xf>
    <xf numFmtId="0" fontId="17" fillId="9" borderId="16" xfId="0" applyFont="1" applyFill="1" applyBorder="1" applyAlignment="1">
      <alignment horizontal="center"/>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0" xfId="0" applyFont="1" applyBorder="1" applyAlignment="1">
      <alignment horizontal="center" vertical="center" wrapText="1"/>
    </xf>
    <xf numFmtId="0" fontId="5" fillId="0" borderId="0" xfId="0" applyFont="1" applyAlignment="1">
      <alignment horizontal="center"/>
    </xf>
    <xf numFmtId="0" fontId="8" fillId="0" borderId="26" xfId="0" applyFont="1" applyBorder="1" applyAlignment="1">
      <alignment vertical="center" textRotation="180" wrapText="1"/>
    </xf>
    <xf numFmtId="0" fontId="8" fillId="0" borderId="48" xfId="0" applyFont="1" applyBorder="1" applyAlignment="1">
      <alignment vertical="center" textRotation="180" wrapText="1"/>
    </xf>
    <xf numFmtId="0" fontId="8" fillId="0" borderId="41" xfId="0" applyFont="1" applyBorder="1" applyAlignment="1">
      <alignment vertical="center" textRotation="180" wrapText="1"/>
    </xf>
    <xf numFmtId="0" fontId="8" fillId="0" borderId="2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0" xfId="0" applyFont="1" applyAlignment="1" applyProtection="1">
      <alignment horizontal="center"/>
      <protection locked="0"/>
    </xf>
    <xf numFmtId="0" fontId="4" fillId="0" borderId="1" xfId="0" applyFont="1" applyBorder="1" applyAlignment="1" applyProtection="1">
      <alignment horizontal="center" vertical="center" textRotation="90" wrapText="1"/>
      <protection locked="0"/>
    </xf>
    <xf numFmtId="0" fontId="4" fillId="0" borderId="13" xfId="0" applyFont="1" applyBorder="1" applyAlignment="1" applyProtection="1">
      <alignment horizontal="center" vertical="center" textRotation="90" wrapText="1"/>
      <protection locked="0"/>
    </xf>
    <xf numFmtId="0" fontId="26" fillId="0" borderId="1" xfId="0" applyFont="1" applyFill="1" applyBorder="1" applyAlignment="1">
      <alignment horizontal="center" vertical="center" wrapText="1"/>
    </xf>
    <xf numFmtId="0" fontId="26" fillId="0" borderId="4" xfId="0" applyFont="1" applyFill="1" applyBorder="1" applyAlignment="1">
      <alignment horizontal="center" vertical="center" textRotation="90" wrapText="1"/>
    </xf>
    <xf numFmtId="0" fontId="26" fillId="0" borderId="57" xfId="0" applyFont="1" applyFill="1" applyBorder="1" applyAlignment="1">
      <alignment horizontal="center" vertical="center" textRotation="90" wrapText="1"/>
    </xf>
    <xf numFmtId="0" fontId="26" fillId="0" borderId="3" xfId="0" applyFont="1" applyFill="1" applyBorder="1" applyAlignment="1">
      <alignment horizontal="center" vertical="center" textRotation="90" wrapText="1"/>
    </xf>
    <xf numFmtId="2" fontId="9" fillId="0" borderId="0" xfId="0" applyNumberFormat="1" applyFont="1" applyFill="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6" fillId="0" borderId="1"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cellXfs>
  <cellStyles count="4">
    <cellStyle name="Hyperlink" xfId="2" builtinId="8"/>
    <cellStyle name="Normal" xfId="0" builtinId="0"/>
    <cellStyle name="Normal 4" xfId="1"/>
    <cellStyle name="Percent" xfId="3" builtinId="5"/>
  </cellStyles>
  <dxfs count="1838">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lor rgb="FFFFFF00"/>
      </font>
      <fill>
        <patternFill>
          <bgColor theme="3"/>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ont>
        <color rgb="FFFFFF00"/>
      </font>
      <fill>
        <patternFill>
          <bgColor rgb="FFFF66FF"/>
        </patternFill>
      </fill>
    </dxf>
    <dxf>
      <font>
        <color rgb="FFFFFF66"/>
      </font>
      <fill>
        <patternFill>
          <bgColor rgb="FFFF00FF"/>
        </patternFill>
      </fill>
    </dxf>
    <dxf>
      <font>
        <color rgb="FFFFFF00"/>
      </font>
      <fill>
        <patternFill>
          <bgColor theme="4"/>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lor theme="1"/>
      </font>
      <fill>
        <patternFill>
          <bgColor rgb="FFFF0000"/>
        </patternFill>
      </fill>
    </dxf>
    <dxf>
      <font>
        <b/>
        <i val="0"/>
      </font>
      <fill>
        <patternFill>
          <bgColor rgb="FFC00000"/>
        </patternFill>
      </fill>
    </dxf>
    <dxf>
      <fill>
        <patternFill>
          <bgColor rgb="FF993300"/>
        </patternFill>
      </fill>
    </dxf>
    <dxf>
      <fill>
        <patternFill>
          <bgColor rgb="FFC00000"/>
        </patternFill>
      </fill>
    </dxf>
    <dxf>
      <fill>
        <patternFill>
          <bgColor rgb="FFFF00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theme="9" tint="0.59996337778862885"/>
        </patternFill>
      </fill>
    </dxf>
    <dxf>
      <fill>
        <patternFill>
          <bgColor theme="9" tint="-0.24994659260841701"/>
        </patternFill>
      </fill>
    </dxf>
    <dxf>
      <fill>
        <patternFill>
          <bgColor rgb="FFFFFF00"/>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s>
  <tableStyles count="0" defaultTableStyle="TableStyleMedium9" defaultPivotStyle="PivotStyleLight16"/>
  <colors>
    <mruColors>
      <color rgb="FFCCFFCC"/>
      <color rgb="FFFF66FF"/>
      <color rgb="FFFFFF66"/>
      <color rgb="FFFF00FF"/>
      <color rgb="FF0000CC"/>
      <color rgb="FFFF3300"/>
      <color rgb="FFCCFF33"/>
      <color rgb="FF00FF00"/>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jeevsharmaemailid@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topLeftCell="A10" zoomScale="80" zoomScaleNormal="80" workbookViewId="0">
      <selection activeCell="O10" sqref="O10"/>
    </sheetView>
  </sheetViews>
  <sheetFormatPr defaultRowHeight="15.75" x14ac:dyDescent="0.25"/>
  <cols>
    <col min="1" max="1" width="9.140625" style="252"/>
    <col min="2" max="2" width="19.42578125" style="252" bestFit="1" customWidth="1"/>
    <col min="3" max="3" width="9.140625" style="252"/>
    <col min="4" max="4" width="8" style="252" customWidth="1"/>
    <col min="5" max="5" width="8.5703125" style="252" bestFit="1" customWidth="1"/>
    <col min="6" max="6" width="6.85546875" style="252" customWidth="1"/>
    <col min="7" max="7" width="4.85546875" style="252" customWidth="1"/>
    <col min="8" max="8" width="9.140625" style="252"/>
    <col min="9" max="9" width="14.28515625" style="252" bestFit="1" customWidth="1"/>
    <col min="10" max="10" width="9.140625" style="252"/>
    <col min="11" max="11" width="20.5703125" style="252" customWidth="1"/>
    <col min="12" max="12" width="9.140625" style="252" hidden="1" customWidth="1"/>
    <col min="13" max="20" width="9.140625" style="252"/>
    <col min="21" max="21" width="9.140625" style="252" customWidth="1"/>
    <col min="22" max="16384" width="9.140625" style="252"/>
  </cols>
  <sheetData>
    <row r="1" spans="1:21" ht="43.5" customHeight="1" x14ac:dyDescent="0.25">
      <c r="A1" s="327" t="s">
        <v>225</v>
      </c>
      <c r="B1" s="327"/>
      <c r="C1" s="327"/>
      <c r="D1" s="327"/>
      <c r="E1" s="327"/>
      <c r="F1" s="327"/>
      <c r="G1" s="327"/>
      <c r="H1" s="327"/>
      <c r="I1" s="327"/>
      <c r="J1" s="327"/>
      <c r="K1" s="327"/>
      <c r="M1" s="326" t="s">
        <v>226</v>
      </c>
      <c r="N1" s="326"/>
      <c r="O1" s="326"/>
      <c r="P1" s="326"/>
      <c r="Q1" s="326"/>
      <c r="R1" s="326"/>
      <c r="S1" s="326"/>
      <c r="T1" s="326"/>
      <c r="U1" s="326"/>
    </row>
    <row r="2" spans="1:21" ht="16.5" thickBot="1" x14ac:dyDescent="0.3">
      <c r="A2" s="329" t="s">
        <v>193</v>
      </c>
      <c r="B2" s="329"/>
      <c r="C2" s="329"/>
      <c r="D2" s="329"/>
      <c r="E2" s="329"/>
      <c r="F2" s="329"/>
      <c r="G2" s="329"/>
      <c r="H2" s="329"/>
      <c r="I2" s="329"/>
      <c r="J2" s="329"/>
      <c r="K2" s="329"/>
      <c r="L2" s="329"/>
      <c r="M2" s="326"/>
      <c r="N2" s="326"/>
      <c r="O2" s="326"/>
      <c r="P2" s="326"/>
      <c r="Q2" s="326"/>
      <c r="R2" s="326"/>
      <c r="S2" s="326"/>
      <c r="T2" s="326"/>
      <c r="U2" s="326"/>
    </row>
    <row r="3" spans="1:21" ht="15.75" customHeight="1" x14ac:dyDescent="0.25">
      <c r="A3" s="337"/>
      <c r="B3" s="338"/>
      <c r="C3" s="338"/>
      <c r="D3" s="338"/>
      <c r="E3" s="338"/>
      <c r="F3" s="338"/>
      <c r="G3" s="338"/>
      <c r="H3" s="338"/>
      <c r="I3" s="338"/>
      <c r="J3" s="338"/>
      <c r="K3" s="339"/>
      <c r="L3" s="253"/>
      <c r="M3" s="326"/>
      <c r="N3" s="326"/>
      <c r="O3" s="326"/>
      <c r="P3" s="326"/>
      <c r="Q3" s="326"/>
      <c r="R3" s="326"/>
      <c r="S3" s="326"/>
      <c r="T3" s="326"/>
      <c r="U3" s="326"/>
    </row>
    <row r="4" spans="1:21" s="254" customFormat="1" ht="31.5" customHeight="1" thickBot="1" x14ac:dyDescent="0.3">
      <c r="A4" s="333" t="s">
        <v>180</v>
      </c>
      <c r="B4" s="333"/>
      <c r="C4" s="333"/>
      <c r="D4" s="333"/>
      <c r="E4" s="333"/>
      <c r="F4" s="333"/>
      <c r="G4" s="333"/>
      <c r="H4" s="333"/>
      <c r="I4" s="333"/>
      <c r="J4" s="333"/>
      <c r="K4" s="333"/>
      <c r="L4" s="253"/>
      <c r="M4" s="326"/>
      <c r="N4" s="326"/>
      <c r="O4" s="326"/>
      <c r="P4" s="326"/>
      <c r="Q4" s="326"/>
      <c r="R4" s="326"/>
      <c r="S4" s="326"/>
      <c r="T4" s="326"/>
      <c r="U4" s="326"/>
    </row>
    <row r="5" spans="1:21" ht="15.75" customHeight="1" thickBot="1" x14ac:dyDescent="0.3">
      <c r="A5" s="337"/>
      <c r="B5" s="338"/>
      <c r="C5" s="338"/>
      <c r="D5" s="338"/>
      <c r="E5" s="338"/>
      <c r="F5" s="338"/>
      <c r="G5" s="338"/>
      <c r="H5" s="338"/>
      <c r="I5" s="338"/>
      <c r="J5" s="338"/>
      <c r="K5" s="339"/>
      <c r="L5" s="253"/>
      <c r="M5" s="326"/>
      <c r="N5" s="326"/>
      <c r="O5" s="326"/>
      <c r="P5" s="326"/>
      <c r="Q5" s="326"/>
      <c r="R5" s="326"/>
      <c r="S5" s="326"/>
      <c r="T5" s="326"/>
      <c r="U5" s="326"/>
    </row>
    <row r="6" spans="1:21" ht="34.5" customHeight="1" thickBot="1" x14ac:dyDescent="0.3">
      <c r="A6" s="345" t="s">
        <v>214</v>
      </c>
      <c r="B6" s="346"/>
      <c r="C6" s="346"/>
      <c r="D6" s="346"/>
      <c r="E6" s="346"/>
      <c r="F6" s="346"/>
      <c r="G6" s="346"/>
      <c r="H6" s="346"/>
      <c r="I6" s="346"/>
      <c r="J6" s="346"/>
      <c r="K6" s="347"/>
      <c r="L6" s="253"/>
      <c r="M6" s="326"/>
      <c r="N6" s="326"/>
      <c r="O6" s="326"/>
      <c r="P6" s="326"/>
      <c r="Q6" s="326"/>
      <c r="R6" s="326"/>
      <c r="S6" s="326"/>
      <c r="T6" s="326"/>
      <c r="U6" s="326"/>
    </row>
    <row r="7" spans="1:21" ht="15.75" customHeight="1" thickBot="1" x14ac:dyDescent="0.3">
      <c r="A7" s="337"/>
      <c r="B7" s="338"/>
      <c r="C7" s="338"/>
      <c r="D7" s="338"/>
      <c r="E7" s="338"/>
      <c r="F7" s="338"/>
      <c r="G7" s="338"/>
      <c r="H7" s="338"/>
      <c r="I7" s="338"/>
      <c r="J7" s="338"/>
      <c r="K7" s="339"/>
      <c r="L7" s="253"/>
      <c r="M7" s="326"/>
      <c r="N7" s="326"/>
      <c r="O7" s="326"/>
      <c r="P7" s="326"/>
      <c r="Q7" s="326"/>
      <c r="R7" s="326"/>
      <c r="S7" s="326"/>
      <c r="T7" s="326"/>
      <c r="U7" s="326"/>
    </row>
    <row r="8" spans="1:21" ht="93" customHeight="1" thickBot="1" x14ac:dyDescent="0.3">
      <c r="A8" s="340" t="s">
        <v>229</v>
      </c>
      <c r="B8" s="341"/>
      <c r="C8" s="341"/>
      <c r="D8" s="341"/>
      <c r="E8" s="341"/>
      <c r="F8" s="341"/>
      <c r="G8" s="341"/>
      <c r="H8" s="341"/>
      <c r="I8" s="341"/>
      <c r="J8" s="341"/>
      <c r="K8" s="342"/>
      <c r="L8" s="253"/>
      <c r="M8" s="326"/>
      <c r="N8" s="326"/>
      <c r="O8" s="326"/>
      <c r="P8" s="326"/>
      <c r="Q8" s="326"/>
      <c r="R8" s="326"/>
      <c r="S8" s="326"/>
      <c r="T8" s="326"/>
      <c r="U8" s="326"/>
    </row>
    <row r="9" spans="1:21" ht="289.5" customHeight="1" thickBot="1" x14ac:dyDescent="0.3">
      <c r="A9" s="355" t="s">
        <v>231</v>
      </c>
      <c r="B9" s="356"/>
      <c r="C9" s="356"/>
      <c r="D9" s="356"/>
      <c r="E9" s="356"/>
      <c r="F9" s="356"/>
      <c r="G9" s="356"/>
      <c r="H9" s="356"/>
      <c r="I9" s="356"/>
      <c r="J9" s="356"/>
      <c r="K9" s="357"/>
      <c r="L9" s="253"/>
      <c r="M9" s="343" t="s">
        <v>228</v>
      </c>
      <c r="N9" s="344"/>
      <c r="O9" s="344"/>
      <c r="P9" s="344"/>
      <c r="Q9" s="344"/>
      <c r="R9" s="344"/>
      <c r="S9" s="344"/>
      <c r="T9" s="344"/>
      <c r="U9" s="344"/>
    </row>
    <row r="10" spans="1:21" ht="144" customHeight="1" thickBot="1" x14ac:dyDescent="0.3">
      <c r="A10" s="358" t="s">
        <v>224</v>
      </c>
      <c r="B10" s="358"/>
      <c r="C10" s="358"/>
      <c r="D10" s="358"/>
      <c r="E10" s="358"/>
      <c r="F10" s="358"/>
      <c r="G10" s="358"/>
      <c r="H10" s="358"/>
      <c r="I10" s="358"/>
      <c r="J10" s="358"/>
      <c r="K10" s="358"/>
      <c r="L10" s="358"/>
    </row>
    <row r="11" spans="1:21" ht="17.25" customHeight="1" x14ac:dyDescent="0.25">
      <c r="A11" s="337" t="s">
        <v>201</v>
      </c>
      <c r="B11" s="338"/>
      <c r="C11" s="338"/>
      <c r="D11" s="338"/>
      <c r="E11" s="338"/>
      <c r="F11" s="338"/>
      <c r="G11" s="338"/>
      <c r="H11" s="338"/>
      <c r="I11" s="338"/>
      <c r="J11" s="338"/>
      <c r="K11" s="339"/>
      <c r="L11" s="253"/>
    </row>
    <row r="12" spans="1:21" ht="53.25" customHeight="1" thickBot="1" x14ac:dyDescent="0.3">
      <c r="A12" s="330" t="s">
        <v>216</v>
      </c>
      <c r="B12" s="330"/>
      <c r="C12" s="330"/>
      <c r="D12" s="330"/>
      <c r="E12" s="330"/>
      <c r="F12" s="330"/>
      <c r="G12" s="330"/>
      <c r="H12" s="330"/>
      <c r="I12" s="330"/>
      <c r="J12" s="330"/>
      <c r="K12" s="330"/>
      <c r="L12" s="330"/>
    </row>
    <row r="13" spans="1:21" ht="17.25" customHeight="1" thickBot="1" x14ac:dyDescent="0.3">
      <c r="A13" s="337"/>
      <c r="B13" s="338"/>
      <c r="C13" s="338"/>
      <c r="D13" s="338"/>
      <c r="E13" s="338"/>
      <c r="F13" s="338"/>
      <c r="G13" s="338"/>
      <c r="H13" s="338"/>
      <c r="I13" s="338"/>
      <c r="J13" s="338"/>
      <c r="K13" s="339"/>
      <c r="L13" s="253"/>
    </row>
    <row r="14" spans="1:21" ht="16.5" thickBot="1" x14ac:dyDescent="0.3">
      <c r="A14" s="331" t="s">
        <v>168</v>
      </c>
      <c r="B14" s="332"/>
      <c r="C14" s="253"/>
      <c r="D14" s="334" t="s">
        <v>192</v>
      </c>
      <c r="E14" s="335"/>
      <c r="F14" s="335"/>
      <c r="G14" s="336"/>
      <c r="H14" s="253"/>
      <c r="I14" s="328" t="s">
        <v>203</v>
      </c>
      <c r="J14" s="328"/>
      <c r="K14" s="328"/>
      <c r="L14" s="253"/>
    </row>
    <row r="15" spans="1:21" ht="19.5" customHeight="1" x14ac:dyDescent="0.25">
      <c r="A15" s="265" t="s">
        <v>62</v>
      </c>
      <c r="B15" s="266" t="s">
        <v>126</v>
      </c>
      <c r="C15" s="253"/>
      <c r="D15" s="255">
        <v>301</v>
      </c>
      <c r="E15" s="351" t="s">
        <v>31</v>
      </c>
      <c r="F15" s="351"/>
      <c r="G15" s="351"/>
      <c r="H15" s="253"/>
      <c r="I15" s="328"/>
      <c r="J15" s="328"/>
      <c r="K15" s="328"/>
      <c r="L15" s="253"/>
    </row>
    <row r="16" spans="1:21" x14ac:dyDescent="0.25">
      <c r="A16" s="267" t="s">
        <v>2</v>
      </c>
      <c r="B16" s="268" t="s">
        <v>127</v>
      </c>
      <c r="C16" s="253"/>
      <c r="D16" s="255">
        <v>302</v>
      </c>
      <c r="E16" s="351" t="s">
        <v>32</v>
      </c>
      <c r="F16" s="351"/>
      <c r="G16" s="351"/>
      <c r="H16" s="253"/>
      <c r="I16" s="264" t="s">
        <v>134</v>
      </c>
      <c r="J16" s="264"/>
      <c r="K16" s="264"/>
      <c r="L16" s="253"/>
    </row>
    <row r="17" spans="1:12" x14ac:dyDescent="0.25">
      <c r="A17" s="267" t="s">
        <v>11</v>
      </c>
      <c r="B17" s="268" t="s">
        <v>131</v>
      </c>
      <c r="C17" s="253"/>
      <c r="D17" s="255">
        <v>27</v>
      </c>
      <c r="E17" s="351" t="s">
        <v>33</v>
      </c>
      <c r="F17" s="351"/>
      <c r="G17" s="351"/>
      <c r="H17" s="253"/>
      <c r="I17" s="264" t="s">
        <v>135</v>
      </c>
      <c r="J17" s="264"/>
      <c r="K17" s="264"/>
      <c r="L17" s="253"/>
    </row>
    <row r="18" spans="1:12" x14ac:dyDescent="0.25">
      <c r="A18" s="267" t="s">
        <v>1</v>
      </c>
      <c r="B18" s="268" t="s">
        <v>128</v>
      </c>
      <c r="C18" s="253"/>
      <c r="D18" s="255">
        <v>28</v>
      </c>
      <c r="E18" s="351" t="s">
        <v>34</v>
      </c>
      <c r="F18" s="351"/>
      <c r="G18" s="351"/>
      <c r="H18" s="253"/>
      <c r="I18" s="264" t="s">
        <v>136</v>
      </c>
      <c r="J18" s="264"/>
      <c r="K18" s="264"/>
      <c r="L18" s="253"/>
    </row>
    <row r="19" spans="1:12" x14ac:dyDescent="0.25">
      <c r="A19" s="267" t="s">
        <v>0</v>
      </c>
      <c r="B19" s="268" t="s">
        <v>129</v>
      </c>
      <c r="C19" s="253"/>
      <c r="D19" s="255">
        <v>29</v>
      </c>
      <c r="E19" s="351" t="s">
        <v>186</v>
      </c>
      <c r="F19" s="351"/>
      <c r="G19" s="351"/>
      <c r="H19" s="253"/>
      <c r="I19" s="318" t="s">
        <v>230</v>
      </c>
      <c r="J19" s="264"/>
      <c r="K19" s="264"/>
      <c r="L19" s="253"/>
    </row>
    <row r="20" spans="1:12" x14ac:dyDescent="0.25">
      <c r="A20" s="267" t="s">
        <v>2</v>
      </c>
      <c r="B20" s="268" t="s">
        <v>130</v>
      </c>
      <c r="C20" s="253"/>
      <c r="D20" s="255">
        <v>30</v>
      </c>
      <c r="E20" s="351" t="s">
        <v>187</v>
      </c>
      <c r="F20" s="351"/>
      <c r="G20" s="351"/>
      <c r="H20" s="253"/>
      <c r="I20" s="269"/>
      <c r="J20" s="270"/>
      <c r="K20" s="270"/>
      <c r="L20" s="253"/>
    </row>
    <row r="21" spans="1:12" ht="16.5" thickBot="1" x14ac:dyDescent="0.3">
      <c r="A21" s="271" t="s">
        <v>0</v>
      </c>
      <c r="B21" s="272" t="s">
        <v>50</v>
      </c>
      <c r="C21" s="253"/>
      <c r="D21" s="255">
        <v>41</v>
      </c>
      <c r="E21" s="351" t="s">
        <v>40</v>
      </c>
      <c r="F21" s="351"/>
      <c r="G21" s="351"/>
      <c r="H21" s="253"/>
      <c r="I21" s="253"/>
      <c r="J21" s="253"/>
      <c r="K21" s="253"/>
      <c r="L21" s="253"/>
    </row>
    <row r="22" spans="1:12" x14ac:dyDescent="0.25">
      <c r="A22" s="253"/>
      <c r="B22" s="253"/>
      <c r="C22" s="253"/>
      <c r="D22" s="255">
        <v>42</v>
      </c>
      <c r="E22" s="351" t="s">
        <v>188</v>
      </c>
      <c r="F22" s="351"/>
      <c r="G22" s="351"/>
      <c r="H22" s="253"/>
      <c r="I22" s="276"/>
      <c r="J22" s="276"/>
      <c r="K22" s="276"/>
      <c r="L22" s="253"/>
    </row>
    <row r="23" spans="1:12" x14ac:dyDescent="0.25">
      <c r="A23" s="253"/>
      <c r="B23" s="253"/>
      <c r="C23" s="253"/>
      <c r="D23" s="255">
        <v>43</v>
      </c>
      <c r="E23" s="351" t="s">
        <v>189</v>
      </c>
      <c r="F23" s="351"/>
      <c r="G23" s="351"/>
      <c r="H23" s="253"/>
      <c r="I23" s="276"/>
      <c r="J23" s="276"/>
      <c r="K23" s="276"/>
      <c r="L23" s="253"/>
    </row>
    <row r="24" spans="1:12" x14ac:dyDescent="0.25">
      <c r="A24" s="253"/>
      <c r="B24" s="253"/>
      <c r="C24" s="253"/>
      <c r="D24" s="255">
        <v>44</v>
      </c>
      <c r="E24" s="351" t="s">
        <v>190</v>
      </c>
      <c r="F24" s="351"/>
      <c r="G24" s="351"/>
      <c r="H24" s="253"/>
      <c r="I24" s="276"/>
      <c r="J24" s="276"/>
      <c r="K24" s="276"/>
      <c r="L24" s="253"/>
    </row>
    <row r="25" spans="1:12" x14ac:dyDescent="0.25">
      <c r="A25" s="253"/>
      <c r="B25" s="253"/>
      <c r="C25" s="253"/>
      <c r="D25" s="255">
        <v>48</v>
      </c>
      <c r="E25" s="351" t="s">
        <v>185</v>
      </c>
      <c r="F25" s="351"/>
      <c r="G25" s="351"/>
      <c r="H25" s="253"/>
      <c r="I25" s="276"/>
      <c r="J25" s="276"/>
      <c r="K25" s="276"/>
      <c r="L25" s="253"/>
    </row>
    <row r="26" spans="1:12" x14ac:dyDescent="0.25">
      <c r="A26" s="253"/>
      <c r="B26" s="253"/>
      <c r="C26" s="253"/>
      <c r="D26" s="255">
        <v>54</v>
      </c>
      <c r="E26" s="351" t="s">
        <v>41</v>
      </c>
      <c r="F26" s="351"/>
      <c r="G26" s="351"/>
      <c r="H26" s="253"/>
      <c r="I26" s="276"/>
      <c r="J26" s="276"/>
      <c r="K26" s="276"/>
      <c r="L26" s="253"/>
    </row>
    <row r="27" spans="1:12" x14ac:dyDescent="0.25">
      <c r="A27" s="253"/>
      <c r="B27" s="253"/>
      <c r="C27" s="253"/>
      <c r="D27" s="255">
        <v>55</v>
      </c>
      <c r="E27" s="352" t="s">
        <v>191</v>
      </c>
      <c r="F27" s="353"/>
      <c r="G27" s="354"/>
      <c r="H27" s="253"/>
      <c r="I27" s="276"/>
      <c r="J27" s="276"/>
      <c r="K27" s="276"/>
      <c r="L27" s="253"/>
    </row>
    <row r="28" spans="1:12" x14ac:dyDescent="0.25">
      <c r="A28" s="253"/>
      <c r="B28" s="253"/>
      <c r="C28" s="253"/>
      <c r="D28" s="255">
        <v>65</v>
      </c>
      <c r="E28" s="352" t="s">
        <v>43</v>
      </c>
      <c r="F28" s="353"/>
      <c r="G28" s="354"/>
      <c r="H28" s="253"/>
      <c r="I28" s="276"/>
      <c r="J28" s="276"/>
      <c r="K28" s="276"/>
      <c r="L28" s="253"/>
    </row>
    <row r="29" spans="1:12" x14ac:dyDescent="0.25">
      <c r="A29" s="253"/>
      <c r="B29" s="253"/>
      <c r="C29" s="253"/>
      <c r="D29" s="255">
        <v>83</v>
      </c>
      <c r="E29" s="348" t="s">
        <v>77</v>
      </c>
      <c r="F29" s="349"/>
      <c r="G29" s="350"/>
      <c r="H29" s="253"/>
      <c r="I29" s="276"/>
      <c r="J29" s="276"/>
      <c r="K29" s="276"/>
      <c r="L29" s="253"/>
    </row>
  </sheetData>
  <sheetProtection sheet="1" objects="1" scenarios="1" selectLockedCells="1"/>
  <mergeCells count="33">
    <mergeCell ref="A10:L10"/>
    <mergeCell ref="E23:G23"/>
    <mergeCell ref="A11:K11"/>
    <mergeCell ref="E29:G29"/>
    <mergeCell ref="E15:G15"/>
    <mergeCell ref="E16:G16"/>
    <mergeCell ref="E17:G17"/>
    <mergeCell ref="E18:G18"/>
    <mergeCell ref="E19:G19"/>
    <mergeCell ref="E26:G26"/>
    <mergeCell ref="E20:G20"/>
    <mergeCell ref="E21:G21"/>
    <mergeCell ref="E22:G22"/>
    <mergeCell ref="E24:G24"/>
    <mergeCell ref="E28:G28"/>
    <mergeCell ref="E25:G25"/>
    <mergeCell ref="E27:G27"/>
    <mergeCell ref="M1:U8"/>
    <mergeCell ref="A1:K1"/>
    <mergeCell ref="I14:K15"/>
    <mergeCell ref="A2:L2"/>
    <mergeCell ref="A12:L12"/>
    <mergeCell ref="A14:B14"/>
    <mergeCell ref="A4:K4"/>
    <mergeCell ref="D14:G14"/>
    <mergeCell ref="A13:K13"/>
    <mergeCell ref="A8:K8"/>
    <mergeCell ref="M9:U9"/>
    <mergeCell ref="A5:K5"/>
    <mergeCell ref="A3:K3"/>
    <mergeCell ref="A7:K7"/>
    <mergeCell ref="A6:K6"/>
    <mergeCell ref="A9:K9"/>
  </mergeCells>
  <hyperlinks>
    <hyperlink ref="I19" r:id="rId1"/>
  </hyperlinks>
  <printOptions horizontalCentered="1" verticalCentered="1"/>
  <pageMargins left="0.42" right="0.22" top="0.35" bottom="0.74803149606299213" header="0.31496062992125984" footer="0.31496062992125984"/>
  <pageSetup paperSize="9" scale="86"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8"/>
  <sheetViews>
    <sheetView workbookViewId="0">
      <selection activeCell="G9" sqref="G9"/>
    </sheetView>
  </sheetViews>
  <sheetFormatPr defaultRowHeight="15" x14ac:dyDescent="0.25"/>
  <sheetData>
    <row r="1" spans="1:17" ht="20.25" x14ac:dyDescent="0.3">
      <c r="C1" s="359" t="s">
        <v>197</v>
      </c>
      <c r="D1" s="359"/>
      <c r="E1" s="359"/>
      <c r="F1" s="359"/>
      <c r="G1" s="359"/>
      <c r="H1" s="359"/>
      <c r="I1" s="359"/>
      <c r="J1" s="359"/>
      <c r="K1" s="359"/>
      <c r="L1" s="359"/>
      <c r="M1" s="359"/>
      <c r="N1" s="359"/>
      <c r="O1" s="359"/>
      <c r="P1" s="359"/>
      <c r="Q1" s="359"/>
    </row>
    <row r="3" spans="1:17" x14ac:dyDescent="0.25">
      <c r="A3" s="362"/>
      <c r="B3" s="362"/>
      <c r="C3" s="362"/>
      <c r="D3" s="362"/>
      <c r="E3" s="362"/>
      <c r="F3" s="362"/>
      <c r="G3" s="362"/>
      <c r="H3" s="362"/>
      <c r="I3" s="362"/>
    </row>
    <row r="4" spans="1:17" ht="20.25" x14ac:dyDescent="0.3">
      <c r="C4" s="360" t="s">
        <v>194</v>
      </c>
      <c r="D4" s="360"/>
      <c r="E4" s="360"/>
      <c r="F4" s="360"/>
      <c r="G4" s="361" t="s">
        <v>431</v>
      </c>
      <c r="H4" s="361"/>
      <c r="I4" s="361"/>
      <c r="J4" s="361"/>
      <c r="K4" s="361"/>
      <c r="L4" s="361"/>
      <c r="M4" s="361"/>
      <c r="N4" s="361"/>
      <c r="O4" s="361"/>
      <c r="P4" s="361"/>
      <c r="Q4" s="361"/>
    </row>
    <row r="5" spans="1:17" ht="20.25" x14ac:dyDescent="0.3">
      <c r="C5" s="360" t="s">
        <v>202</v>
      </c>
      <c r="D5" s="360"/>
      <c r="E5" s="360"/>
      <c r="F5" s="360"/>
      <c r="G5" s="361" t="s">
        <v>432</v>
      </c>
      <c r="H5" s="361"/>
      <c r="I5" s="361"/>
      <c r="J5" s="361"/>
      <c r="K5" s="361"/>
      <c r="L5" s="361"/>
      <c r="M5" s="361"/>
      <c r="N5" s="361"/>
      <c r="O5" s="361"/>
      <c r="P5" s="361"/>
      <c r="Q5" s="361"/>
    </row>
    <row r="6" spans="1:17" ht="20.25" x14ac:dyDescent="0.3">
      <c r="C6" s="360" t="s">
        <v>83</v>
      </c>
      <c r="D6" s="360"/>
      <c r="E6" s="360"/>
      <c r="F6" s="360"/>
      <c r="G6" s="361" t="s">
        <v>136</v>
      </c>
      <c r="H6" s="361"/>
      <c r="I6" s="361"/>
      <c r="J6" s="361"/>
      <c r="K6" s="361"/>
      <c r="L6" s="361"/>
      <c r="M6" s="361"/>
      <c r="N6" s="361"/>
      <c r="O6" s="361"/>
      <c r="P6" s="361"/>
      <c r="Q6" s="361"/>
    </row>
    <row r="7" spans="1:17" ht="20.25" x14ac:dyDescent="0.3">
      <c r="C7" s="360" t="s">
        <v>195</v>
      </c>
      <c r="D7" s="360"/>
      <c r="E7" s="360"/>
      <c r="F7" s="360"/>
      <c r="G7" s="361" t="s">
        <v>433</v>
      </c>
      <c r="H7" s="361"/>
      <c r="I7" s="361"/>
      <c r="J7" s="361"/>
      <c r="K7" s="361"/>
      <c r="L7" s="361"/>
      <c r="M7" s="361"/>
      <c r="N7" s="361"/>
      <c r="O7" s="361"/>
      <c r="P7" s="361"/>
      <c r="Q7" s="361"/>
    </row>
    <row r="8" spans="1:17" ht="20.25" x14ac:dyDescent="0.3">
      <c r="C8" s="360" t="s">
        <v>196</v>
      </c>
      <c r="D8" s="360"/>
      <c r="E8" s="360"/>
      <c r="F8" s="360"/>
      <c r="G8" s="361" t="s">
        <v>434</v>
      </c>
      <c r="H8" s="361"/>
      <c r="I8" s="361"/>
      <c r="J8" s="361"/>
      <c r="K8" s="361"/>
      <c r="L8" s="361"/>
      <c r="M8" s="361"/>
      <c r="N8" s="361"/>
      <c r="O8" s="361"/>
      <c r="P8" s="361"/>
      <c r="Q8" s="361"/>
    </row>
  </sheetData>
  <mergeCells count="12">
    <mergeCell ref="C1:Q1"/>
    <mergeCell ref="C8:F8"/>
    <mergeCell ref="G4:Q4"/>
    <mergeCell ref="G5:Q5"/>
    <mergeCell ref="G6:Q6"/>
    <mergeCell ref="G7:Q7"/>
    <mergeCell ref="G8:Q8"/>
    <mergeCell ref="A3:I3"/>
    <mergeCell ref="C4:F4"/>
    <mergeCell ref="C5:F5"/>
    <mergeCell ref="C6:F6"/>
    <mergeCell ref="C7:F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N164"/>
  <sheetViews>
    <sheetView workbookViewId="0">
      <selection activeCell="Q18" sqref="Q18"/>
    </sheetView>
  </sheetViews>
  <sheetFormatPr defaultRowHeight="15" x14ac:dyDescent="0.25"/>
  <cols>
    <col min="1" max="1" width="9" style="321" bestFit="1" customWidth="1"/>
    <col min="2" max="2" width="2.7109375" style="321" bestFit="1" customWidth="1"/>
    <col min="3" max="3" width="24.7109375" style="321" bestFit="1" customWidth="1"/>
    <col min="4" max="4" width="4" style="321" bestFit="1" customWidth="1"/>
    <col min="5" max="7" width="6.7109375" style="321" bestFit="1" customWidth="1"/>
    <col min="8" max="8" width="3.28515625" style="321" bestFit="1" customWidth="1"/>
    <col min="9" max="9" width="3" style="321" bestFit="1" customWidth="1"/>
    <col min="10" max="13" width="3.28515625" style="321" bestFit="1" customWidth="1"/>
    <col min="14" max="14" width="5.42578125" style="321" bestFit="1" customWidth="1"/>
    <col min="15" max="15" width="4.42578125" style="321" bestFit="1" customWidth="1"/>
    <col min="16" max="16" width="4.7109375" style="321" bestFit="1" customWidth="1"/>
    <col min="17" max="17" width="20.5703125" style="321" bestFit="1" customWidth="1"/>
    <col min="18" max="18" width="4.140625" style="321" bestFit="1" customWidth="1"/>
    <col min="19" max="19" width="4.42578125" style="321" bestFit="1" customWidth="1"/>
    <col min="20" max="20" width="5.42578125" style="321" bestFit="1" customWidth="1"/>
    <col min="21" max="21" width="10.28515625" style="321" bestFit="1" customWidth="1"/>
    <col min="22" max="22" width="10.85546875" style="321" bestFit="1" customWidth="1"/>
    <col min="23" max="16384" width="9.140625" style="321"/>
  </cols>
  <sheetData>
    <row r="1" spans="1:14" x14ac:dyDescent="0.25">
      <c r="A1" s="319">
        <v>17603655</v>
      </c>
      <c r="B1" s="320" t="s">
        <v>1</v>
      </c>
      <c r="C1" s="320" t="s">
        <v>232</v>
      </c>
      <c r="D1" s="321">
        <v>301</v>
      </c>
      <c r="E1" s="321">
        <v>83</v>
      </c>
      <c r="F1" s="321">
        <v>42</v>
      </c>
      <c r="G1" s="321">
        <v>43</v>
      </c>
      <c r="I1" s="321">
        <v>41</v>
      </c>
      <c r="K1" s="321" t="s">
        <v>15</v>
      </c>
      <c r="L1" s="321" t="s">
        <v>15</v>
      </c>
      <c r="M1" s="321" t="s">
        <v>15</v>
      </c>
      <c r="N1" s="321" t="s">
        <v>233</v>
      </c>
    </row>
    <row r="2" spans="1:14" x14ac:dyDescent="0.25">
      <c r="A2" s="319"/>
      <c r="B2" s="320"/>
      <c r="C2" s="320"/>
      <c r="D2" s="321">
        <v>79</v>
      </c>
      <c r="E2" s="321" t="s">
        <v>234</v>
      </c>
      <c r="F2" s="321" t="s">
        <v>235</v>
      </c>
      <c r="G2" s="321" t="s">
        <v>236</v>
      </c>
      <c r="H2" s="321" t="s">
        <v>19</v>
      </c>
      <c r="I2" s="321">
        <v>71</v>
      </c>
      <c r="J2" s="321" t="s">
        <v>19</v>
      </c>
    </row>
    <row r="3" spans="1:14" x14ac:dyDescent="0.25">
      <c r="A3" s="319">
        <v>17603656</v>
      </c>
      <c r="B3" s="320" t="s">
        <v>1</v>
      </c>
      <c r="C3" s="320" t="s">
        <v>237</v>
      </c>
      <c r="D3" s="321">
        <v>301</v>
      </c>
      <c r="E3" s="321">
        <v>83</v>
      </c>
      <c r="F3" s="321">
        <v>42</v>
      </c>
      <c r="G3" s="321">
        <v>43</v>
      </c>
      <c r="I3" s="321">
        <v>41</v>
      </c>
      <c r="K3" s="321" t="s">
        <v>15</v>
      </c>
      <c r="L3" s="321" t="s">
        <v>15</v>
      </c>
      <c r="M3" s="321" t="s">
        <v>15</v>
      </c>
      <c r="N3" s="321" t="s">
        <v>233</v>
      </c>
    </row>
    <row r="4" spans="1:14" x14ac:dyDescent="0.25">
      <c r="A4" s="319"/>
      <c r="B4" s="320"/>
      <c r="C4" s="320"/>
      <c r="D4" s="321">
        <v>96</v>
      </c>
      <c r="E4" s="321" t="s">
        <v>238</v>
      </c>
      <c r="F4" s="321" t="s">
        <v>239</v>
      </c>
      <c r="G4" s="321" t="s">
        <v>240</v>
      </c>
      <c r="H4" s="321" t="s">
        <v>15</v>
      </c>
      <c r="I4" s="321">
        <v>96</v>
      </c>
      <c r="J4" s="321" t="s">
        <v>15</v>
      </c>
    </row>
    <row r="5" spans="1:14" x14ac:dyDescent="0.25">
      <c r="A5" s="319">
        <v>17603657</v>
      </c>
      <c r="B5" s="320" t="s">
        <v>1</v>
      </c>
      <c r="C5" s="320" t="s">
        <v>241</v>
      </c>
      <c r="D5" s="321">
        <v>301</v>
      </c>
      <c r="E5" s="321">
        <v>83</v>
      </c>
      <c r="F5" s="321">
        <v>42</v>
      </c>
      <c r="G5" s="321">
        <v>43</v>
      </c>
      <c r="I5" s="321">
        <v>44</v>
      </c>
      <c r="K5" s="321" t="s">
        <v>15</v>
      </c>
      <c r="L5" s="321" t="s">
        <v>15</v>
      </c>
      <c r="M5" s="321" t="s">
        <v>15</v>
      </c>
      <c r="N5" s="321" t="s">
        <v>233</v>
      </c>
    </row>
    <row r="6" spans="1:14" x14ac:dyDescent="0.25">
      <c r="D6" s="321">
        <v>65</v>
      </c>
      <c r="E6" s="321" t="s">
        <v>242</v>
      </c>
      <c r="F6" s="321" t="s">
        <v>243</v>
      </c>
      <c r="G6" s="321" t="s">
        <v>244</v>
      </c>
      <c r="H6" s="321" t="s">
        <v>19</v>
      </c>
      <c r="I6" s="321">
        <v>65</v>
      </c>
      <c r="J6" s="321" t="s">
        <v>21</v>
      </c>
    </row>
    <row r="7" spans="1:14" x14ac:dyDescent="0.25">
      <c r="A7" s="321">
        <v>17603658</v>
      </c>
      <c r="B7" s="321" t="s">
        <v>0</v>
      </c>
      <c r="C7" s="321" t="s">
        <v>245</v>
      </c>
      <c r="D7" s="321">
        <v>301</v>
      </c>
      <c r="E7" s="321">
        <v>83</v>
      </c>
      <c r="F7" s="321">
        <v>42</v>
      </c>
      <c r="G7" s="321">
        <v>43</v>
      </c>
      <c r="I7" s="321">
        <v>41</v>
      </c>
      <c r="K7" s="321" t="s">
        <v>15</v>
      </c>
      <c r="L7" s="321" t="s">
        <v>15</v>
      </c>
      <c r="M7" s="321" t="s">
        <v>15</v>
      </c>
      <c r="N7" s="321" t="s">
        <v>233</v>
      </c>
    </row>
    <row r="8" spans="1:14" x14ac:dyDescent="0.25">
      <c r="D8" s="321">
        <v>94</v>
      </c>
      <c r="E8" s="321" t="s">
        <v>246</v>
      </c>
      <c r="F8" s="321" t="s">
        <v>247</v>
      </c>
      <c r="G8" s="321" t="s">
        <v>240</v>
      </c>
      <c r="H8" s="321" t="s">
        <v>15</v>
      </c>
      <c r="I8" s="321">
        <v>95</v>
      </c>
      <c r="J8" s="321" t="s">
        <v>15</v>
      </c>
    </row>
    <row r="9" spans="1:14" x14ac:dyDescent="0.25">
      <c r="A9" s="321">
        <v>17603659</v>
      </c>
      <c r="B9" s="321" t="s">
        <v>0</v>
      </c>
      <c r="C9" s="321" t="s">
        <v>248</v>
      </c>
      <c r="D9" s="321">
        <v>301</v>
      </c>
      <c r="E9" s="321">
        <v>302</v>
      </c>
      <c r="F9" s="321">
        <v>42</v>
      </c>
      <c r="G9" s="321">
        <v>43</v>
      </c>
      <c r="I9" s="321">
        <v>44</v>
      </c>
      <c r="K9" s="321" t="s">
        <v>15</v>
      </c>
      <c r="L9" s="321" t="s">
        <v>15</v>
      </c>
      <c r="M9" s="321" t="s">
        <v>15</v>
      </c>
      <c r="N9" s="321" t="s">
        <v>233</v>
      </c>
    </row>
    <row r="10" spans="1:14" x14ac:dyDescent="0.25">
      <c r="D10" s="321">
        <v>93</v>
      </c>
      <c r="E10" s="321" t="s">
        <v>249</v>
      </c>
      <c r="F10" s="321" t="s">
        <v>250</v>
      </c>
      <c r="G10" s="321" t="s">
        <v>251</v>
      </c>
      <c r="H10" s="321" t="s">
        <v>16</v>
      </c>
      <c r="I10" s="321">
        <v>93</v>
      </c>
      <c r="J10" s="321" t="s">
        <v>16</v>
      </c>
    </row>
    <row r="11" spans="1:14" x14ac:dyDescent="0.25">
      <c r="A11" s="321">
        <v>17603660</v>
      </c>
      <c r="B11" s="321" t="s">
        <v>0</v>
      </c>
      <c r="C11" s="321" t="s">
        <v>252</v>
      </c>
      <c r="D11" s="321">
        <v>301</v>
      </c>
      <c r="E11" s="321">
        <v>83</v>
      </c>
      <c r="F11" s="321">
        <v>42</v>
      </c>
      <c r="G11" s="321">
        <v>43</v>
      </c>
      <c r="I11" s="321">
        <v>44</v>
      </c>
      <c r="K11" s="321" t="s">
        <v>15</v>
      </c>
      <c r="L11" s="321" t="s">
        <v>15</v>
      </c>
      <c r="M11" s="321" t="s">
        <v>15</v>
      </c>
      <c r="N11" s="321" t="s">
        <v>233</v>
      </c>
    </row>
    <row r="12" spans="1:14" x14ac:dyDescent="0.25">
      <c r="D12" s="321">
        <v>80</v>
      </c>
      <c r="E12" s="321" t="s">
        <v>253</v>
      </c>
      <c r="F12" s="321" t="s">
        <v>254</v>
      </c>
      <c r="G12" s="321" t="s">
        <v>255</v>
      </c>
      <c r="H12" s="321" t="s">
        <v>19</v>
      </c>
      <c r="I12" s="321">
        <v>65</v>
      </c>
      <c r="J12" s="321" t="s">
        <v>21</v>
      </c>
    </row>
    <row r="14" spans="1:14" x14ac:dyDescent="0.25">
      <c r="A14" s="321">
        <v>17603661</v>
      </c>
      <c r="B14" s="321" t="s">
        <v>1</v>
      </c>
      <c r="C14" s="321" t="s">
        <v>256</v>
      </c>
      <c r="D14" s="321">
        <v>301</v>
      </c>
      <c r="E14" s="321">
        <v>83</v>
      </c>
      <c r="F14" s="321">
        <v>42</v>
      </c>
      <c r="G14" s="321">
        <v>43</v>
      </c>
      <c r="I14" s="321">
        <v>44</v>
      </c>
      <c r="K14" s="321" t="s">
        <v>15</v>
      </c>
      <c r="L14" s="321" t="s">
        <v>15</v>
      </c>
      <c r="M14" s="321" t="s">
        <v>15</v>
      </c>
      <c r="N14" s="321" t="s">
        <v>233</v>
      </c>
    </row>
    <row r="15" spans="1:14" x14ac:dyDescent="0.25">
      <c r="D15" s="321">
        <v>87</v>
      </c>
      <c r="E15" s="321" t="s">
        <v>257</v>
      </c>
      <c r="F15" s="321" t="s">
        <v>258</v>
      </c>
      <c r="G15" s="321" t="s">
        <v>258</v>
      </c>
      <c r="H15" s="321" t="s">
        <v>17</v>
      </c>
      <c r="I15" s="321">
        <v>86</v>
      </c>
      <c r="J15" s="321" t="s">
        <v>18</v>
      </c>
    </row>
    <row r="16" spans="1:14" x14ac:dyDescent="0.25">
      <c r="A16" s="321">
        <v>17603662</v>
      </c>
      <c r="B16" s="321" t="s">
        <v>0</v>
      </c>
      <c r="C16" s="321" t="s">
        <v>259</v>
      </c>
      <c r="D16" s="321">
        <v>301</v>
      </c>
      <c r="E16" s="321">
        <v>83</v>
      </c>
      <c r="F16" s="321">
        <v>42</v>
      </c>
      <c r="G16" s="321">
        <v>43</v>
      </c>
      <c r="I16" s="321">
        <v>44</v>
      </c>
      <c r="K16" s="321" t="s">
        <v>15</v>
      </c>
      <c r="L16" s="321" t="s">
        <v>15</v>
      </c>
      <c r="M16" s="321" t="s">
        <v>15</v>
      </c>
      <c r="N16" s="321" t="s">
        <v>233</v>
      </c>
    </row>
    <row r="17" spans="1:14" x14ac:dyDescent="0.25">
      <c r="D17" s="321">
        <v>79</v>
      </c>
      <c r="E17" s="321" t="s">
        <v>253</v>
      </c>
      <c r="F17" s="321" t="s">
        <v>260</v>
      </c>
      <c r="G17" s="321" t="s">
        <v>261</v>
      </c>
      <c r="H17" s="321" t="s">
        <v>19</v>
      </c>
      <c r="I17" s="321">
        <v>76</v>
      </c>
      <c r="J17" s="321" t="s">
        <v>19</v>
      </c>
    </row>
    <row r="18" spans="1:14" x14ac:dyDescent="0.25">
      <c r="A18" s="321">
        <v>17603663</v>
      </c>
      <c r="B18" s="321" t="s">
        <v>0</v>
      </c>
      <c r="C18" s="321" t="s">
        <v>262</v>
      </c>
      <c r="D18" s="321">
        <v>301</v>
      </c>
      <c r="E18" s="321">
        <v>83</v>
      </c>
      <c r="F18" s="321">
        <v>42</v>
      </c>
      <c r="G18" s="321">
        <v>43</v>
      </c>
      <c r="I18" s="321">
        <v>41</v>
      </c>
      <c r="K18" s="321" t="s">
        <v>15</v>
      </c>
      <c r="L18" s="321" t="s">
        <v>15</v>
      </c>
      <c r="M18" s="321" t="s">
        <v>15</v>
      </c>
      <c r="N18" s="321" t="s">
        <v>233</v>
      </c>
    </row>
    <row r="19" spans="1:14" x14ac:dyDescent="0.25">
      <c r="D19" s="321">
        <v>96</v>
      </c>
      <c r="E19" s="321" t="s">
        <v>240</v>
      </c>
      <c r="F19" s="321" t="s">
        <v>250</v>
      </c>
      <c r="G19" s="321" t="s">
        <v>263</v>
      </c>
      <c r="H19" s="321" t="s">
        <v>17</v>
      </c>
      <c r="I19" s="321">
        <v>84</v>
      </c>
      <c r="J19" s="321" t="s">
        <v>17</v>
      </c>
    </row>
    <row r="20" spans="1:14" x14ac:dyDescent="0.25">
      <c r="A20" s="321">
        <v>17603664</v>
      </c>
      <c r="B20" s="321" t="s">
        <v>0</v>
      </c>
      <c r="C20" s="321" t="s">
        <v>264</v>
      </c>
      <c r="D20" s="321">
        <v>301</v>
      </c>
      <c r="E20" s="321">
        <v>302</v>
      </c>
      <c r="F20" s="321">
        <v>42</v>
      </c>
      <c r="G20" s="321">
        <v>43</v>
      </c>
      <c r="I20" s="321">
        <v>44</v>
      </c>
      <c r="K20" s="321" t="s">
        <v>15</v>
      </c>
      <c r="L20" s="321" t="s">
        <v>15</v>
      </c>
      <c r="M20" s="321" t="s">
        <v>15</v>
      </c>
      <c r="N20" s="321" t="s">
        <v>233</v>
      </c>
    </row>
    <row r="21" spans="1:14" x14ac:dyDescent="0.25">
      <c r="D21" s="321">
        <v>79</v>
      </c>
      <c r="E21" s="321" t="s">
        <v>265</v>
      </c>
      <c r="F21" s="321" t="s">
        <v>266</v>
      </c>
      <c r="G21" s="321" t="s">
        <v>267</v>
      </c>
      <c r="H21" s="321" t="s">
        <v>21</v>
      </c>
      <c r="I21" s="321">
        <v>65</v>
      </c>
      <c r="J21" s="321" t="s">
        <v>21</v>
      </c>
    </row>
    <row r="22" spans="1:14" x14ac:dyDescent="0.25">
      <c r="A22" s="321">
        <v>17603665</v>
      </c>
      <c r="B22" s="321" t="s">
        <v>0</v>
      </c>
      <c r="C22" s="321" t="s">
        <v>268</v>
      </c>
      <c r="D22" s="321">
        <v>301</v>
      </c>
      <c r="E22" s="321">
        <v>302</v>
      </c>
      <c r="F22" s="321">
        <v>42</v>
      </c>
      <c r="G22" s="321">
        <v>43</v>
      </c>
      <c r="I22" s="321">
        <v>44</v>
      </c>
      <c r="K22" s="321" t="s">
        <v>15</v>
      </c>
      <c r="L22" s="321" t="s">
        <v>15</v>
      </c>
      <c r="M22" s="321" t="s">
        <v>15</v>
      </c>
      <c r="N22" s="321" t="s">
        <v>233</v>
      </c>
    </row>
    <row r="23" spans="1:14" x14ac:dyDescent="0.25">
      <c r="D23" s="321">
        <v>96</v>
      </c>
      <c r="E23" s="321" t="s">
        <v>269</v>
      </c>
      <c r="F23" s="321" t="s">
        <v>270</v>
      </c>
      <c r="G23" s="321" t="s">
        <v>271</v>
      </c>
      <c r="H23" s="321" t="s">
        <v>17</v>
      </c>
      <c r="I23" s="321">
        <v>86</v>
      </c>
      <c r="J23" s="321" t="s">
        <v>18</v>
      </c>
    </row>
    <row r="24" spans="1:14" x14ac:dyDescent="0.25">
      <c r="A24" s="321">
        <v>17603666</v>
      </c>
      <c r="B24" s="321" t="s">
        <v>0</v>
      </c>
      <c r="C24" s="321" t="s">
        <v>272</v>
      </c>
      <c r="D24" s="321">
        <v>301</v>
      </c>
      <c r="E24" s="321">
        <v>83</v>
      </c>
      <c r="F24" s="321">
        <v>42</v>
      </c>
      <c r="G24" s="321">
        <v>43</v>
      </c>
      <c r="I24" s="321">
        <v>44</v>
      </c>
      <c r="K24" s="321" t="s">
        <v>15</v>
      </c>
      <c r="L24" s="321" t="s">
        <v>15</v>
      </c>
      <c r="M24" s="321" t="s">
        <v>15</v>
      </c>
      <c r="N24" s="321" t="s">
        <v>233</v>
      </c>
    </row>
    <row r="25" spans="1:14" x14ac:dyDescent="0.25">
      <c r="D25" s="321">
        <v>90</v>
      </c>
      <c r="E25" s="321" t="s">
        <v>263</v>
      </c>
      <c r="F25" s="321" t="s">
        <v>273</v>
      </c>
      <c r="G25" s="321" t="s">
        <v>274</v>
      </c>
      <c r="H25" s="321" t="s">
        <v>18</v>
      </c>
      <c r="I25" s="321">
        <v>84</v>
      </c>
      <c r="J25" s="321" t="s">
        <v>18</v>
      </c>
    </row>
    <row r="26" spans="1:14" x14ac:dyDescent="0.25">
      <c r="A26" s="321">
        <v>17603667</v>
      </c>
      <c r="B26" s="321" t="s">
        <v>0</v>
      </c>
      <c r="C26" s="321" t="s">
        <v>275</v>
      </c>
      <c r="D26" s="321">
        <v>301</v>
      </c>
      <c r="E26" s="321">
        <v>83</v>
      </c>
      <c r="F26" s="321">
        <v>42</v>
      </c>
      <c r="G26" s="321">
        <v>43</v>
      </c>
      <c r="I26" s="321">
        <v>44</v>
      </c>
      <c r="K26" s="321" t="s">
        <v>15</v>
      </c>
      <c r="L26" s="321" t="s">
        <v>15</v>
      </c>
      <c r="M26" s="321" t="s">
        <v>15</v>
      </c>
      <c r="N26" s="321" t="s">
        <v>233</v>
      </c>
    </row>
    <row r="27" spans="1:14" x14ac:dyDescent="0.25">
      <c r="D27" s="321">
        <v>89</v>
      </c>
      <c r="E27" s="321" t="s">
        <v>276</v>
      </c>
      <c r="F27" s="321" t="s">
        <v>277</v>
      </c>
      <c r="G27" s="321" t="s">
        <v>278</v>
      </c>
      <c r="H27" s="321" t="s">
        <v>17</v>
      </c>
      <c r="I27" s="321">
        <v>85</v>
      </c>
      <c r="J27" s="321" t="s">
        <v>18</v>
      </c>
    </row>
    <row r="28" spans="1:14" x14ac:dyDescent="0.25">
      <c r="A28" s="321">
        <v>17603668</v>
      </c>
      <c r="B28" s="321" t="s">
        <v>0</v>
      </c>
      <c r="C28" s="321" t="s">
        <v>275</v>
      </c>
      <c r="D28" s="321">
        <v>301</v>
      </c>
      <c r="E28" s="321">
        <v>302</v>
      </c>
      <c r="F28" s="321">
        <v>42</v>
      </c>
      <c r="G28" s="321">
        <v>43</v>
      </c>
      <c r="I28" s="321">
        <v>44</v>
      </c>
      <c r="K28" s="321" t="s">
        <v>15</v>
      </c>
      <c r="L28" s="321" t="s">
        <v>15</v>
      </c>
      <c r="M28" s="321" t="s">
        <v>15</v>
      </c>
      <c r="N28" s="321" t="s">
        <v>233</v>
      </c>
    </row>
    <row r="29" spans="1:14" x14ac:dyDescent="0.25">
      <c r="D29" s="321">
        <v>89</v>
      </c>
      <c r="E29" s="321" t="s">
        <v>251</v>
      </c>
      <c r="F29" s="321" t="s">
        <v>279</v>
      </c>
      <c r="G29" s="321" t="s">
        <v>280</v>
      </c>
      <c r="H29" s="321" t="s">
        <v>16</v>
      </c>
      <c r="I29" s="321">
        <v>99</v>
      </c>
      <c r="J29" s="321" t="s">
        <v>15</v>
      </c>
    </row>
    <row r="30" spans="1:14" x14ac:dyDescent="0.25">
      <c r="A30" s="321">
        <v>17603669</v>
      </c>
      <c r="B30" s="321" t="s">
        <v>0</v>
      </c>
      <c r="C30" s="321" t="s">
        <v>281</v>
      </c>
      <c r="D30" s="321">
        <v>301</v>
      </c>
      <c r="E30" s="321">
        <v>83</v>
      </c>
      <c r="F30" s="321">
        <v>42</v>
      </c>
      <c r="G30" s="321">
        <v>43</v>
      </c>
      <c r="I30" s="321">
        <v>41</v>
      </c>
      <c r="K30" s="321" t="s">
        <v>15</v>
      </c>
      <c r="L30" s="321" t="s">
        <v>15</v>
      </c>
      <c r="M30" s="321" t="s">
        <v>15</v>
      </c>
      <c r="N30" s="321" t="s">
        <v>233</v>
      </c>
    </row>
    <row r="31" spans="1:14" x14ac:dyDescent="0.25">
      <c r="D31" s="321">
        <v>93</v>
      </c>
      <c r="E31" s="321" t="s">
        <v>246</v>
      </c>
      <c r="F31" s="321" t="s">
        <v>282</v>
      </c>
      <c r="G31" s="321" t="s">
        <v>283</v>
      </c>
      <c r="H31" s="321" t="s">
        <v>15</v>
      </c>
      <c r="I31" s="321">
        <v>92</v>
      </c>
      <c r="J31" s="321" t="s">
        <v>16</v>
      </c>
    </row>
    <row r="32" spans="1:14" x14ac:dyDescent="0.25">
      <c r="A32" s="321">
        <v>17603670</v>
      </c>
      <c r="B32" s="321" t="s">
        <v>1</v>
      </c>
      <c r="C32" s="321" t="s">
        <v>284</v>
      </c>
      <c r="D32" s="321">
        <v>301</v>
      </c>
      <c r="E32" s="321">
        <v>83</v>
      </c>
      <c r="F32" s="321">
        <v>42</v>
      </c>
      <c r="G32" s="321">
        <v>43</v>
      </c>
      <c r="I32" s="321">
        <v>41</v>
      </c>
      <c r="K32" s="321" t="s">
        <v>15</v>
      </c>
      <c r="L32" s="321" t="s">
        <v>15</v>
      </c>
      <c r="M32" s="321" t="s">
        <v>15</v>
      </c>
      <c r="N32" s="321" t="s">
        <v>233</v>
      </c>
    </row>
    <row r="33" spans="1:14" x14ac:dyDescent="0.25">
      <c r="D33" s="321">
        <v>79</v>
      </c>
      <c r="E33" s="321" t="s">
        <v>285</v>
      </c>
      <c r="F33" s="321" t="s">
        <v>286</v>
      </c>
      <c r="G33" s="321" t="s">
        <v>243</v>
      </c>
      <c r="H33" s="321" t="s">
        <v>19</v>
      </c>
      <c r="I33" s="321">
        <v>82</v>
      </c>
      <c r="J33" s="321" t="s">
        <v>17</v>
      </c>
    </row>
    <row r="35" spans="1:14" x14ac:dyDescent="0.25">
      <c r="A35" s="321">
        <v>17603671</v>
      </c>
      <c r="B35" s="321" t="s">
        <v>0</v>
      </c>
      <c r="C35" s="321" t="s">
        <v>287</v>
      </c>
      <c r="D35" s="321">
        <v>301</v>
      </c>
      <c r="E35" s="321">
        <v>83</v>
      </c>
      <c r="F35" s="321">
        <v>42</v>
      </c>
      <c r="G35" s="321">
        <v>43</v>
      </c>
      <c r="I35" s="321">
        <v>44</v>
      </c>
      <c r="K35" s="321" t="s">
        <v>15</v>
      </c>
      <c r="L35" s="321" t="s">
        <v>15</v>
      </c>
      <c r="M35" s="321" t="s">
        <v>15</v>
      </c>
      <c r="N35" s="321" t="s">
        <v>233</v>
      </c>
    </row>
    <row r="36" spans="1:14" x14ac:dyDescent="0.25">
      <c r="D36" s="321">
        <v>96</v>
      </c>
      <c r="E36" s="321" t="s">
        <v>288</v>
      </c>
      <c r="F36" s="321" t="s">
        <v>289</v>
      </c>
      <c r="G36" s="321" t="s">
        <v>278</v>
      </c>
      <c r="H36" s="321" t="s">
        <v>17</v>
      </c>
      <c r="I36" s="321">
        <v>81</v>
      </c>
      <c r="J36" s="321" t="s">
        <v>19</v>
      </c>
    </row>
    <row r="37" spans="1:14" x14ac:dyDescent="0.25">
      <c r="A37" s="321">
        <v>17603672</v>
      </c>
      <c r="B37" s="321" t="s">
        <v>0</v>
      </c>
      <c r="C37" s="321" t="s">
        <v>290</v>
      </c>
      <c r="D37" s="321">
        <v>301</v>
      </c>
      <c r="E37" s="321">
        <v>302</v>
      </c>
      <c r="F37" s="321">
        <v>42</v>
      </c>
      <c r="G37" s="321">
        <v>43</v>
      </c>
      <c r="I37" s="321">
        <v>41</v>
      </c>
      <c r="K37" s="321" t="s">
        <v>15</v>
      </c>
      <c r="L37" s="321" t="s">
        <v>15</v>
      </c>
      <c r="M37" s="321" t="s">
        <v>15</v>
      </c>
      <c r="N37" s="321" t="s">
        <v>233</v>
      </c>
    </row>
    <row r="38" spans="1:14" x14ac:dyDescent="0.25">
      <c r="D38" s="321">
        <v>84</v>
      </c>
      <c r="E38" s="321" t="s">
        <v>289</v>
      </c>
      <c r="F38" s="321" t="s">
        <v>291</v>
      </c>
      <c r="G38" s="321" t="s">
        <v>292</v>
      </c>
      <c r="H38" s="321" t="s">
        <v>18</v>
      </c>
      <c r="I38" s="321">
        <v>76</v>
      </c>
      <c r="J38" s="321" t="s">
        <v>18</v>
      </c>
    </row>
    <row r="39" spans="1:14" x14ac:dyDescent="0.25">
      <c r="A39" s="321">
        <v>17603673</v>
      </c>
      <c r="B39" s="321" t="s">
        <v>1</v>
      </c>
      <c r="C39" s="321" t="s">
        <v>293</v>
      </c>
      <c r="D39" s="321">
        <v>301</v>
      </c>
      <c r="E39" s="321">
        <v>83</v>
      </c>
      <c r="F39" s="321">
        <v>42</v>
      </c>
      <c r="G39" s="321">
        <v>43</v>
      </c>
      <c r="I39" s="321">
        <v>41</v>
      </c>
      <c r="K39" s="321" t="s">
        <v>15</v>
      </c>
      <c r="L39" s="321" t="s">
        <v>15</v>
      </c>
      <c r="M39" s="321" t="s">
        <v>15</v>
      </c>
      <c r="N39" s="321" t="s">
        <v>233</v>
      </c>
    </row>
    <row r="40" spans="1:14" x14ac:dyDescent="0.25">
      <c r="D40" s="321">
        <v>74</v>
      </c>
      <c r="E40" s="321" t="s">
        <v>294</v>
      </c>
      <c r="F40" s="321" t="s">
        <v>295</v>
      </c>
      <c r="G40" s="321" t="s">
        <v>296</v>
      </c>
      <c r="H40" s="321" t="s">
        <v>20</v>
      </c>
      <c r="I40" s="321">
        <v>76</v>
      </c>
      <c r="J40" s="321" t="s">
        <v>18</v>
      </c>
    </row>
    <row r="41" spans="1:14" x14ac:dyDescent="0.25">
      <c r="A41" s="321">
        <v>17603674</v>
      </c>
      <c r="B41" s="321" t="s">
        <v>0</v>
      </c>
      <c r="C41" s="321" t="s">
        <v>297</v>
      </c>
      <c r="D41" s="321">
        <v>301</v>
      </c>
      <c r="E41" s="321">
        <v>302</v>
      </c>
      <c r="F41" s="321">
        <v>42</v>
      </c>
      <c r="G41" s="321">
        <v>43</v>
      </c>
      <c r="I41" s="321">
        <v>44</v>
      </c>
      <c r="K41" s="321" t="s">
        <v>15</v>
      </c>
      <c r="L41" s="321" t="s">
        <v>15</v>
      </c>
      <c r="M41" s="321" t="s">
        <v>15</v>
      </c>
      <c r="N41" s="321" t="s">
        <v>233</v>
      </c>
    </row>
    <row r="42" spans="1:14" x14ac:dyDescent="0.25">
      <c r="D42" s="321">
        <v>95</v>
      </c>
      <c r="E42" s="321" t="s">
        <v>269</v>
      </c>
      <c r="F42" s="321" t="s">
        <v>279</v>
      </c>
      <c r="G42" s="321" t="s">
        <v>280</v>
      </c>
      <c r="H42" s="321" t="s">
        <v>16</v>
      </c>
      <c r="I42" s="321">
        <v>96</v>
      </c>
      <c r="J42" s="321" t="s">
        <v>15</v>
      </c>
    </row>
    <row r="43" spans="1:14" x14ac:dyDescent="0.25">
      <c r="A43" s="321">
        <v>17603675</v>
      </c>
      <c r="B43" s="321" t="s">
        <v>1</v>
      </c>
      <c r="C43" s="321" t="s">
        <v>298</v>
      </c>
      <c r="D43" s="321">
        <v>301</v>
      </c>
      <c r="E43" s="321">
        <v>83</v>
      </c>
      <c r="F43" s="321">
        <v>42</v>
      </c>
      <c r="G43" s="321">
        <v>43</v>
      </c>
      <c r="I43" s="321">
        <v>41</v>
      </c>
      <c r="K43" s="321" t="s">
        <v>15</v>
      </c>
      <c r="L43" s="321" t="s">
        <v>15</v>
      </c>
      <c r="M43" s="321" t="s">
        <v>15</v>
      </c>
      <c r="N43" s="321" t="s">
        <v>233</v>
      </c>
    </row>
    <row r="44" spans="1:14" x14ac:dyDescent="0.25">
      <c r="D44" s="321">
        <v>90</v>
      </c>
      <c r="E44" s="321" t="s">
        <v>299</v>
      </c>
      <c r="F44" s="321" t="s">
        <v>279</v>
      </c>
      <c r="G44" s="321" t="s">
        <v>251</v>
      </c>
      <c r="H44" s="321" t="s">
        <v>16</v>
      </c>
      <c r="I44" s="321">
        <v>85</v>
      </c>
      <c r="J44" s="321" t="s">
        <v>17</v>
      </c>
    </row>
    <row r="45" spans="1:14" x14ac:dyDescent="0.25">
      <c r="A45" s="321">
        <v>17603676</v>
      </c>
      <c r="B45" s="321" t="s">
        <v>0</v>
      </c>
      <c r="C45" s="321" t="s">
        <v>300</v>
      </c>
      <c r="D45" s="321">
        <v>301</v>
      </c>
      <c r="E45" s="321">
        <v>83</v>
      </c>
      <c r="F45" s="321">
        <v>42</v>
      </c>
      <c r="G45" s="321">
        <v>43</v>
      </c>
      <c r="I45" s="321">
        <v>44</v>
      </c>
      <c r="K45" s="321" t="s">
        <v>15</v>
      </c>
      <c r="L45" s="321" t="s">
        <v>15</v>
      </c>
      <c r="M45" s="321" t="s">
        <v>15</v>
      </c>
      <c r="N45" s="321" t="s">
        <v>233</v>
      </c>
    </row>
    <row r="46" spans="1:14" x14ac:dyDescent="0.25">
      <c r="D46" s="321">
        <v>93</v>
      </c>
      <c r="E46" s="321" t="s">
        <v>246</v>
      </c>
      <c r="F46" s="321" t="s">
        <v>278</v>
      </c>
      <c r="G46" s="321" t="s">
        <v>274</v>
      </c>
      <c r="H46" s="321" t="s">
        <v>18</v>
      </c>
      <c r="I46" s="321">
        <v>84</v>
      </c>
      <c r="J46" s="321" t="s">
        <v>18</v>
      </c>
    </row>
    <row r="47" spans="1:14" x14ac:dyDescent="0.25">
      <c r="A47" s="321">
        <v>17603677</v>
      </c>
      <c r="B47" s="321" t="s">
        <v>1</v>
      </c>
      <c r="C47" s="321" t="s">
        <v>301</v>
      </c>
      <c r="D47" s="321">
        <v>301</v>
      </c>
      <c r="E47" s="321">
        <v>83</v>
      </c>
      <c r="F47" s="321">
        <v>42</v>
      </c>
      <c r="G47" s="321">
        <v>43</v>
      </c>
      <c r="I47" s="321">
        <v>41</v>
      </c>
      <c r="K47" s="321" t="s">
        <v>15</v>
      </c>
      <c r="L47" s="321" t="s">
        <v>15</v>
      </c>
      <c r="M47" s="321" t="s">
        <v>15</v>
      </c>
      <c r="N47" s="321" t="s">
        <v>233</v>
      </c>
    </row>
    <row r="48" spans="1:14" x14ac:dyDescent="0.25">
      <c r="D48" s="321">
        <v>75</v>
      </c>
      <c r="E48" s="321" t="s">
        <v>292</v>
      </c>
      <c r="F48" s="321" t="s">
        <v>236</v>
      </c>
      <c r="G48" s="321" t="s">
        <v>302</v>
      </c>
      <c r="H48" s="321" t="s">
        <v>20</v>
      </c>
      <c r="I48" s="321">
        <v>68</v>
      </c>
      <c r="J48" s="321" t="s">
        <v>20</v>
      </c>
    </row>
    <row r="49" spans="1:14" x14ac:dyDescent="0.25">
      <c r="A49" s="321">
        <v>17603678</v>
      </c>
      <c r="B49" s="321" t="s">
        <v>1</v>
      </c>
      <c r="C49" s="321" t="s">
        <v>303</v>
      </c>
      <c r="D49" s="321">
        <v>301</v>
      </c>
      <c r="E49" s="321">
        <v>83</v>
      </c>
      <c r="F49" s="321">
        <v>42</v>
      </c>
      <c r="G49" s="321">
        <v>43</v>
      </c>
      <c r="I49" s="321">
        <v>41</v>
      </c>
      <c r="K49" s="321" t="s">
        <v>15</v>
      </c>
      <c r="L49" s="321" t="s">
        <v>15</v>
      </c>
      <c r="M49" s="321" t="s">
        <v>15</v>
      </c>
      <c r="N49" s="321" t="s">
        <v>233</v>
      </c>
    </row>
    <row r="50" spans="1:14" x14ac:dyDescent="0.25">
      <c r="D50" s="321">
        <v>90</v>
      </c>
      <c r="E50" s="321" t="s">
        <v>304</v>
      </c>
      <c r="F50" s="321" t="s">
        <v>279</v>
      </c>
      <c r="G50" s="321" t="s">
        <v>280</v>
      </c>
      <c r="H50" s="321" t="s">
        <v>16</v>
      </c>
      <c r="I50" s="321">
        <v>83</v>
      </c>
      <c r="J50" s="321" t="s">
        <v>17</v>
      </c>
    </row>
    <row r="51" spans="1:14" x14ac:dyDescent="0.25">
      <c r="A51" s="321">
        <v>17603679</v>
      </c>
      <c r="B51" s="321" t="s">
        <v>1</v>
      </c>
      <c r="C51" s="321" t="s">
        <v>305</v>
      </c>
      <c r="D51" s="321">
        <v>301</v>
      </c>
      <c r="E51" s="321">
        <v>83</v>
      </c>
      <c r="F51" s="321">
        <v>42</v>
      </c>
      <c r="G51" s="321">
        <v>43</v>
      </c>
      <c r="I51" s="321">
        <v>41</v>
      </c>
      <c r="K51" s="321" t="s">
        <v>15</v>
      </c>
      <c r="L51" s="321" t="s">
        <v>15</v>
      </c>
      <c r="M51" s="321" t="s">
        <v>15</v>
      </c>
      <c r="N51" s="321" t="s">
        <v>233</v>
      </c>
    </row>
    <row r="52" spans="1:14" x14ac:dyDescent="0.25">
      <c r="D52" s="321">
        <v>90</v>
      </c>
      <c r="E52" s="321" t="s">
        <v>304</v>
      </c>
      <c r="F52" s="321" t="s">
        <v>306</v>
      </c>
      <c r="G52" s="321" t="s">
        <v>283</v>
      </c>
      <c r="H52" s="321" t="s">
        <v>15</v>
      </c>
      <c r="I52" s="321">
        <v>93</v>
      </c>
      <c r="J52" s="321" t="s">
        <v>16</v>
      </c>
    </row>
    <row r="53" spans="1:14" x14ac:dyDescent="0.25">
      <c r="A53" s="321">
        <v>17603680</v>
      </c>
      <c r="B53" s="321" t="s">
        <v>0</v>
      </c>
      <c r="C53" s="321" t="s">
        <v>307</v>
      </c>
      <c r="D53" s="321">
        <v>301</v>
      </c>
      <c r="E53" s="321">
        <v>83</v>
      </c>
      <c r="F53" s="321">
        <v>42</v>
      </c>
      <c r="G53" s="321">
        <v>43</v>
      </c>
      <c r="I53" s="321">
        <v>44</v>
      </c>
      <c r="K53" s="321" t="s">
        <v>15</v>
      </c>
      <c r="L53" s="321" t="s">
        <v>15</v>
      </c>
      <c r="M53" s="321" t="s">
        <v>15</v>
      </c>
      <c r="N53" s="321" t="s">
        <v>233</v>
      </c>
    </row>
    <row r="54" spans="1:14" x14ac:dyDescent="0.25">
      <c r="D54" s="321">
        <v>94</v>
      </c>
      <c r="E54" s="321" t="s">
        <v>306</v>
      </c>
      <c r="F54" s="321" t="s">
        <v>308</v>
      </c>
      <c r="G54" s="321" t="s">
        <v>238</v>
      </c>
      <c r="H54" s="321" t="s">
        <v>15</v>
      </c>
      <c r="I54" s="321">
        <v>99</v>
      </c>
      <c r="J54" s="321" t="s">
        <v>15</v>
      </c>
    </row>
    <row r="56" spans="1:14" x14ac:dyDescent="0.25">
      <c r="A56" s="321">
        <v>17603681</v>
      </c>
      <c r="B56" s="321" t="s">
        <v>1</v>
      </c>
      <c r="C56" s="321" t="s">
        <v>309</v>
      </c>
      <c r="D56" s="321">
        <v>301</v>
      </c>
      <c r="E56" s="321">
        <v>83</v>
      </c>
      <c r="F56" s="321">
        <v>42</v>
      </c>
      <c r="G56" s="321">
        <v>43</v>
      </c>
      <c r="I56" s="321">
        <v>44</v>
      </c>
      <c r="K56" s="321" t="s">
        <v>15</v>
      </c>
      <c r="L56" s="321" t="s">
        <v>15</v>
      </c>
      <c r="M56" s="321" t="s">
        <v>15</v>
      </c>
      <c r="N56" s="321" t="s">
        <v>233</v>
      </c>
    </row>
    <row r="57" spans="1:14" x14ac:dyDescent="0.25">
      <c r="D57" s="321">
        <v>80</v>
      </c>
      <c r="E57" s="321" t="s">
        <v>310</v>
      </c>
      <c r="F57" s="321" t="s">
        <v>311</v>
      </c>
      <c r="G57" s="321" t="s">
        <v>312</v>
      </c>
      <c r="H57" s="321" t="s">
        <v>20</v>
      </c>
      <c r="I57" s="321">
        <v>81</v>
      </c>
      <c r="J57" s="321" t="s">
        <v>19</v>
      </c>
    </row>
    <row r="58" spans="1:14" x14ac:dyDescent="0.25">
      <c r="A58" s="321">
        <v>17603682</v>
      </c>
      <c r="B58" s="321" t="s">
        <v>1</v>
      </c>
      <c r="C58" s="321" t="s">
        <v>313</v>
      </c>
      <c r="D58" s="321">
        <v>301</v>
      </c>
      <c r="E58" s="321">
        <v>83</v>
      </c>
      <c r="F58" s="321">
        <v>42</v>
      </c>
      <c r="G58" s="321">
        <v>43</v>
      </c>
      <c r="I58" s="321">
        <v>44</v>
      </c>
      <c r="K58" s="321" t="s">
        <v>15</v>
      </c>
      <c r="L58" s="321" t="s">
        <v>15</v>
      </c>
      <c r="M58" s="321" t="s">
        <v>15</v>
      </c>
      <c r="N58" s="321" t="s">
        <v>233</v>
      </c>
    </row>
    <row r="59" spans="1:14" x14ac:dyDescent="0.25">
      <c r="D59" s="321">
        <v>81</v>
      </c>
      <c r="E59" s="321" t="s">
        <v>234</v>
      </c>
      <c r="F59" s="321" t="s">
        <v>314</v>
      </c>
      <c r="G59" s="321" t="s">
        <v>315</v>
      </c>
      <c r="H59" s="321" t="s">
        <v>16</v>
      </c>
      <c r="I59" s="321">
        <v>83</v>
      </c>
      <c r="J59" s="321" t="s">
        <v>18</v>
      </c>
    </row>
    <row r="60" spans="1:14" x14ac:dyDescent="0.25">
      <c r="A60" s="321">
        <v>17603683</v>
      </c>
      <c r="B60" s="321" t="s">
        <v>0</v>
      </c>
      <c r="C60" s="321" t="s">
        <v>316</v>
      </c>
      <c r="D60" s="321">
        <v>301</v>
      </c>
      <c r="E60" s="321">
        <v>83</v>
      </c>
      <c r="F60" s="321">
        <v>42</v>
      </c>
      <c r="G60" s="321">
        <v>43</v>
      </c>
      <c r="I60" s="321">
        <v>44</v>
      </c>
      <c r="K60" s="321" t="s">
        <v>15</v>
      </c>
      <c r="L60" s="321" t="s">
        <v>15</v>
      </c>
      <c r="M60" s="321" t="s">
        <v>15</v>
      </c>
      <c r="N60" s="321" t="s">
        <v>233</v>
      </c>
    </row>
    <row r="61" spans="1:14" x14ac:dyDescent="0.25">
      <c r="D61" s="321">
        <v>90</v>
      </c>
      <c r="E61" s="321" t="s">
        <v>276</v>
      </c>
      <c r="F61" s="321" t="s">
        <v>314</v>
      </c>
      <c r="G61" s="321" t="s">
        <v>246</v>
      </c>
      <c r="H61" s="321" t="s">
        <v>16</v>
      </c>
      <c r="I61" s="321">
        <v>85</v>
      </c>
      <c r="J61" s="321" t="s">
        <v>18</v>
      </c>
    </row>
    <row r="62" spans="1:14" x14ac:dyDescent="0.25">
      <c r="A62" s="321">
        <v>17603684</v>
      </c>
      <c r="B62" s="321" t="s">
        <v>1</v>
      </c>
      <c r="C62" s="321" t="s">
        <v>317</v>
      </c>
      <c r="D62" s="321">
        <v>301</v>
      </c>
      <c r="E62" s="321">
        <v>83</v>
      </c>
      <c r="F62" s="321">
        <v>42</v>
      </c>
      <c r="G62" s="321">
        <v>43</v>
      </c>
      <c r="I62" s="321">
        <v>41</v>
      </c>
      <c r="K62" s="321" t="s">
        <v>15</v>
      </c>
      <c r="L62" s="321" t="s">
        <v>15</v>
      </c>
      <c r="M62" s="321" t="s">
        <v>15</v>
      </c>
      <c r="N62" s="321" t="s">
        <v>233</v>
      </c>
    </row>
    <row r="63" spans="1:14" x14ac:dyDescent="0.25">
      <c r="D63" s="321">
        <v>85</v>
      </c>
      <c r="E63" s="321" t="s">
        <v>318</v>
      </c>
      <c r="F63" s="321" t="s">
        <v>319</v>
      </c>
      <c r="G63" s="321" t="s">
        <v>320</v>
      </c>
      <c r="H63" s="321" t="s">
        <v>19</v>
      </c>
      <c r="I63" s="321">
        <v>72</v>
      </c>
      <c r="J63" s="321" t="s">
        <v>19</v>
      </c>
    </row>
    <row r="64" spans="1:14" x14ac:dyDescent="0.25">
      <c r="A64" s="321">
        <v>17603685</v>
      </c>
      <c r="B64" s="321" t="s">
        <v>1</v>
      </c>
      <c r="C64" s="321" t="s">
        <v>321</v>
      </c>
      <c r="D64" s="321">
        <v>301</v>
      </c>
      <c r="E64" s="321">
        <v>83</v>
      </c>
      <c r="F64" s="321">
        <v>42</v>
      </c>
      <c r="G64" s="321">
        <v>43</v>
      </c>
      <c r="I64" s="321">
        <v>44</v>
      </c>
      <c r="K64" s="321" t="s">
        <v>15</v>
      </c>
      <c r="L64" s="321" t="s">
        <v>15</v>
      </c>
      <c r="M64" s="321" t="s">
        <v>15</v>
      </c>
      <c r="N64" s="321" t="s">
        <v>233</v>
      </c>
    </row>
    <row r="65" spans="1:14" x14ac:dyDescent="0.25">
      <c r="D65" s="321">
        <v>80</v>
      </c>
      <c r="E65" s="321" t="s">
        <v>322</v>
      </c>
      <c r="F65" s="321" t="s">
        <v>323</v>
      </c>
      <c r="G65" s="321" t="s">
        <v>289</v>
      </c>
      <c r="H65" s="321" t="s">
        <v>18</v>
      </c>
      <c r="I65" s="321">
        <v>76</v>
      </c>
      <c r="J65" s="321" t="s">
        <v>19</v>
      </c>
    </row>
    <row r="66" spans="1:14" x14ac:dyDescent="0.25">
      <c r="A66" s="321">
        <v>17603686</v>
      </c>
      <c r="B66" s="321" t="s">
        <v>1</v>
      </c>
      <c r="C66" s="321" t="s">
        <v>324</v>
      </c>
      <c r="D66" s="321">
        <v>301</v>
      </c>
      <c r="E66" s="321">
        <v>302</v>
      </c>
      <c r="F66" s="321">
        <v>27</v>
      </c>
      <c r="G66" s="321">
        <v>29</v>
      </c>
      <c r="I66" s="321">
        <v>28</v>
      </c>
      <c r="K66" s="321" t="s">
        <v>15</v>
      </c>
      <c r="L66" s="321" t="s">
        <v>15</v>
      </c>
      <c r="M66" s="321" t="s">
        <v>15</v>
      </c>
      <c r="N66" s="321" t="s">
        <v>233</v>
      </c>
    </row>
    <row r="67" spans="1:14" x14ac:dyDescent="0.25">
      <c r="D67" s="321">
        <v>60</v>
      </c>
      <c r="E67" s="321" t="s">
        <v>325</v>
      </c>
      <c r="F67" s="321" t="s">
        <v>326</v>
      </c>
      <c r="G67" s="321" t="s">
        <v>327</v>
      </c>
      <c r="H67" s="321" t="s">
        <v>20</v>
      </c>
      <c r="I67" s="321">
        <v>52</v>
      </c>
      <c r="J67" s="321" t="s">
        <v>22</v>
      </c>
    </row>
    <row r="68" spans="1:14" x14ac:dyDescent="0.25">
      <c r="A68" s="321">
        <v>17603687</v>
      </c>
      <c r="B68" s="321" t="s">
        <v>1</v>
      </c>
      <c r="C68" s="321" t="s">
        <v>328</v>
      </c>
      <c r="D68" s="321">
        <v>301</v>
      </c>
      <c r="E68" s="321">
        <v>302</v>
      </c>
      <c r="F68" s="321">
        <v>27</v>
      </c>
      <c r="G68" s="321">
        <v>29</v>
      </c>
      <c r="I68" s="321">
        <v>28</v>
      </c>
      <c r="K68" s="321" t="s">
        <v>15</v>
      </c>
      <c r="L68" s="321" t="s">
        <v>15</v>
      </c>
      <c r="M68" s="321" t="s">
        <v>15</v>
      </c>
      <c r="N68" s="321" t="s">
        <v>233</v>
      </c>
    </row>
    <row r="69" spans="1:14" x14ac:dyDescent="0.25">
      <c r="D69" s="321">
        <v>89</v>
      </c>
      <c r="E69" s="321" t="s">
        <v>258</v>
      </c>
      <c r="F69" s="321" t="s">
        <v>329</v>
      </c>
      <c r="G69" s="321" t="s">
        <v>330</v>
      </c>
      <c r="H69" s="321" t="s">
        <v>16</v>
      </c>
      <c r="I69" s="321">
        <v>72</v>
      </c>
      <c r="J69" s="321" t="s">
        <v>18</v>
      </c>
    </row>
    <row r="70" spans="1:14" x14ac:dyDescent="0.25">
      <c r="A70" s="321">
        <v>17603688</v>
      </c>
      <c r="B70" s="321" t="s">
        <v>0</v>
      </c>
      <c r="C70" s="321" t="s">
        <v>331</v>
      </c>
      <c r="D70" s="321">
        <v>301</v>
      </c>
      <c r="E70" s="321">
        <v>302</v>
      </c>
      <c r="F70" s="321">
        <v>27</v>
      </c>
      <c r="G70" s="321">
        <v>29</v>
      </c>
      <c r="I70" s="321">
        <v>28</v>
      </c>
      <c r="K70" s="321" t="s">
        <v>15</v>
      </c>
      <c r="L70" s="321" t="s">
        <v>15</v>
      </c>
      <c r="M70" s="321" t="s">
        <v>15</v>
      </c>
      <c r="N70" s="321" t="s">
        <v>233</v>
      </c>
    </row>
    <row r="71" spans="1:14" x14ac:dyDescent="0.25">
      <c r="D71" s="321">
        <v>99</v>
      </c>
      <c r="E71" s="321" t="s">
        <v>240</v>
      </c>
      <c r="F71" s="321" t="s">
        <v>240</v>
      </c>
      <c r="G71" s="321" t="s">
        <v>240</v>
      </c>
      <c r="H71" s="321" t="s">
        <v>15</v>
      </c>
      <c r="I71" s="321">
        <v>95</v>
      </c>
      <c r="J71" s="321" t="s">
        <v>15</v>
      </c>
    </row>
    <row r="72" spans="1:14" x14ac:dyDescent="0.25">
      <c r="A72" s="321">
        <v>17603689</v>
      </c>
      <c r="B72" s="321" t="s">
        <v>0</v>
      </c>
      <c r="C72" s="321" t="s">
        <v>332</v>
      </c>
      <c r="D72" s="321">
        <v>301</v>
      </c>
      <c r="E72" s="321">
        <v>302</v>
      </c>
      <c r="F72" s="321">
        <v>27</v>
      </c>
      <c r="G72" s="321">
        <v>29</v>
      </c>
      <c r="I72" s="321">
        <v>28</v>
      </c>
      <c r="K72" s="321" t="s">
        <v>15</v>
      </c>
      <c r="L72" s="321" t="s">
        <v>15</v>
      </c>
      <c r="M72" s="321" t="s">
        <v>15</v>
      </c>
      <c r="N72" s="321" t="s">
        <v>233</v>
      </c>
    </row>
    <row r="73" spans="1:14" x14ac:dyDescent="0.25">
      <c r="D73" s="321">
        <v>96</v>
      </c>
      <c r="E73" s="321" t="s">
        <v>240</v>
      </c>
      <c r="F73" s="321" t="s">
        <v>269</v>
      </c>
      <c r="G73" s="321" t="s">
        <v>240</v>
      </c>
      <c r="H73" s="321" t="s">
        <v>15</v>
      </c>
      <c r="I73" s="321">
        <v>92</v>
      </c>
      <c r="J73" s="321" t="s">
        <v>15</v>
      </c>
    </row>
    <row r="74" spans="1:14" x14ac:dyDescent="0.25">
      <c r="A74" s="321">
        <v>17603690</v>
      </c>
      <c r="B74" s="321" t="s">
        <v>1</v>
      </c>
      <c r="C74" s="321" t="s">
        <v>333</v>
      </c>
      <c r="D74" s="321">
        <v>301</v>
      </c>
      <c r="E74" s="321">
        <v>302</v>
      </c>
      <c r="F74" s="321">
        <v>27</v>
      </c>
      <c r="G74" s="321">
        <v>29</v>
      </c>
      <c r="I74" s="321">
        <v>28</v>
      </c>
      <c r="K74" s="321" t="s">
        <v>15</v>
      </c>
      <c r="L74" s="321" t="s">
        <v>15</v>
      </c>
      <c r="M74" s="321" t="s">
        <v>15</v>
      </c>
      <c r="N74" s="321" t="s">
        <v>233</v>
      </c>
    </row>
    <row r="75" spans="1:14" x14ac:dyDescent="0.25">
      <c r="D75" s="321">
        <v>96</v>
      </c>
      <c r="E75" s="321" t="s">
        <v>238</v>
      </c>
      <c r="F75" s="321" t="s">
        <v>238</v>
      </c>
      <c r="G75" s="321" t="s">
        <v>240</v>
      </c>
      <c r="H75" s="321" t="s">
        <v>15</v>
      </c>
      <c r="I75" s="321">
        <v>80</v>
      </c>
      <c r="J75" s="321" t="s">
        <v>17</v>
      </c>
    </row>
    <row r="77" spans="1:14" x14ac:dyDescent="0.25">
      <c r="A77" s="321">
        <v>17603691</v>
      </c>
      <c r="B77" s="321" t="s">
        <v>1</v>
      </c>
      <c r="C77" s="321" t="s">
        <v>334</v>
      </c>
      <c r="D77" s="321">
        <v>301</v>
      </c>
      <c r="E77" s="321">
        <v>302</v>
      </c>
      <c r="F77" s="321">
        <v>27</v>
      </c>
      <c r="G77" s="321">
        <v>29</v>
      </c>
      <c r="I77" s="321">
        <v>30</v>
      </c>
      <c r="K77" s="321" t="s">
        <v>15</v>
      </c>
      <c r="L77" s="321" t="s">
        <v>15</v>
      </c>
      <c r="M77" s="321" t="s">
        <v>15</v>
      </c>
      <c r="N77" s="321" t="s">
        <v>233</v>
      </c>
    </row>
    <row r="78" spans="1:14" x14ac:dyDescent="0.25">
      <c r="D78" s="321">
        <v>75</v>
      </c>
      <c r="E78" s="321" t="s">
        <v>295</v>
      </c>
      <c r="F78" s="321" t="s">
        <v>335</v>
      </c>
      <c r="G78" s="321" t="s">
        <v>336</v>
      </c>
      <c r="H78" s="321" t="s">
        <v>19</v>
      </c>
      <c r="I78" s="321">
        <v>68</v>
      </c>
      <c r="J78" s="321" t="s">
        <v>19</v>
      </c>
    </row>
    <row r="79" spans="1:14" x14ac:dyDescent="0.25">
      <c r="A79" s="321">
        <v>17603692</v>
      </c>
      <c r="B79" s="321" t="s">
        <v>1</v>
      </c>
      <c r="C79" s="321" t="s">
        <v>337</v>
      </c>
      <c r="D79" s="321">
        <v>301</v>
      </c>
      <c r="E79" s="321">
        <v>302</v>
      </c>
      <c r="F79" s="321">
        <v>27</v>
      </c>
      <c r="G79" s="321">
        <v>29</v>
      </c>
      <c r="I79" s="321">
        <v>28</v>
      </c>
      <c r="K79" s="321" t="s">
        <v>15</v>
      </c>
      <c r="L79" s="321" t="s">
        <v>15</v>
      </c>
      <c r="M79" s="321" t="s">
        <v>15</v>
      </c>
      <c r="N79" s="321" t="s">
        <v>233</v>
      </c>
    </row>
    <row r="80" spans="1:14" x14ac:dyDescent="0.25">
      <c r="D80" s="321">
        <v>68</v>
      </c>
      <c r="E80" s="321" t="s">
        <v>338</v>
      </c>
      <c r="F80" s="321" t="s">
        <v>339</v>
      </c>
      <c r="G80" s="321" t="s">
        <v>340</v>
      </c>
      <c r="H80" s="321" t="s">
        <v>20</v>
      </c>
      <c r="I80" s="321">
        <v>55</v>
      </c>
      <c r="J80" s="321" t="s">
        <v>21</v>
      </c>
    </row>
    <row r="81" spans="1:14" x14ac:dyDescent="0.25">
      <c r="A81" s="321">
        <v>17603693</v>
      </c>
      <c r="B81" s="321" t="s">
        <v>0</v>
      </c>
      <c r="C81" s="321" t="s">
        <v>341</v>
      </c>
      <c r="D81" s="321">
        <v>301</v>
      </c>
      <c r="E81" s="321">
        <v>302</v>
      </c>
      <c r="F81" s="321">
        <v>27</v>
      </c>
      <c r="G81" s="321">
        <v>29</v>
      </c>
      <c r="I81" s="321">
        <v>28</v>
      </c>
      <c r="K81" s="321" t="s">
        <v>15</v>
      </c>
      <c r="L81" s="321" t="s">
        <v>15</v>
      </c>
      <c r="M81" s="321" t="s">
        <v>15</v>
      </c>
      <c r="N81" s="321" t="s">
        <v>233</v>
      </c>
    </row>
    <row r="82" spans="1:14" x14ac:dyDescent="0.25">
      <c r="D82" s="321">
        <v>96</v>
      </c>
      <c r="E82" s="321" t="s">
        <v>342</v>
      </c>
      <c r="F82" s="321" t="s">
        <v>240</v>
      </c>
      <c r="G82" s="321" t="s">
        <v>240</v>
      </c>
      <c r="H82" s="321" t="s">
        <v>15</v>
      </c>
      <c r="I82" s="321">
        <v>94</v>
      </c>
      <c r="J82" s="321" t="s">
        <v>15</v>
      </c>
    </row>
    <row r="83" spans="1:14" x14ac:dyDescent="0.25">
      <c r="A83" s="321">
        <v>17603694</v>
      </c>
      <c r="B83" s="321" t="s">
        <v>0</v>
      </c>
      <c r="C83" s="321" t="s">
        <v>343</v>
      </c>
      <c r="D83" s="321">
        <v>301</v>
      </c>
      <c r="E83" s="321">
        <v>302</v>
      </c>
      <c r="F83" s="321">
        <v>27</v>
      </c>
      <c r="G83" s="321">
        <v>29</v>
      </c>
      <c r="I83" s="321">
        <v>28</v>
      </c>
      <c r="K83" s="321" t="s">
        <v>15</v>
      </c>
      <c r="L83" s="321" t="s">
        <v>15</v>
      </c>
      <c r="M83" s="321" t="s">
        <v>15</v>
      </c>
      <c r="N83" s="321" t="s">
        <v>233</v>
      </c>
    </row>
    <row r="84" spans="1:14" x14ac:dyDescent="0.25">
      <c r="D84" s="321">
        <v>94</v>
      </c>
      <c r="E84" s="321" t="s">
        <v>306</v>
      </c>
      <c r="F84" s="321" t="s">
        <v>246</v>
      </c>
      <c r="G84" s="321" t="s">
        <v>269</v>
      </c>
      <c r="H84" s="321" t="s">
        <v>16</v>
      </c>
      <c r="I84" s="321">
        <v>72</v>
      </c>
      <c r="J84" s="321" t="s">
        <v>18</v>
      </c>
    </row>
    <row r="85" spans="1:14" x14ac:dyDescent="0.25">
      <c r="A85" s="321">
        <v>17603695</v>
      </c>
      <c r="B85" s="321" t="s">
        <v>0</v>
      </c>
      <c r="C85" s="321" t="s">
        <v>344</v>
      </c>
      <c r="D85" s="321">
        <v>301</v>
      </c>
      <c r="E85" s="321">
        <v>302</v>
      </c>
      <c r="F85" s="321">
        <v>27</v>
      </c>
      <c r="G85" s="321">
        <v>29</v>
      </c>
      <c r="I85" s="321">
        <v>28</v>
      </c>
      <c r="K85" s="321" t="s">
        <v>15</v>
      </c>
      <c r="L85" s="321" t="s">
        <v>15</v>
      </c>
      <c r="M85" s="321" t="s">
        <v>15</v>
      </c>
      <c r="N85" s="321" t="s">
        <v>233</v>
      </c>
    </row>
    <row r="86" spans="1:14" x14ac:dyDescent="0.25">
      <c r="D86" s="321">
        <v>95</v>
      </c>
      <c r="E86" s="321" t="s">
        <v>345</v>
      </c>
      <c r="F86" s="321" t="s">
        <v>246</v>
      </c>
      <c r="G86" s="321" t="s">
        <v>240</v>
      </c>
      <c r="H86" s="321" t="s">
        <v>15</v>
      </c>
      <c r="I86" s="321">
        <v>78</v>
      </c>
      <c r="J86" s="321" t="s">
        <v>17</v>
      </c>
    </row>
    <row r="87" spans="1:14" x14ac:dyDescent="0.25">
      <c r="A87" s="321">
        <v>17603696</v>
      </c>
      <c r="B87" s="321" t="s">
        <v>1</v>
      </c>
      <c r="C87" s="321" t="s">
        <v>346</v>
      </c>
      <c r="D87" s="321">
        <v>301</v>
      </c>
      <c r="E87" s="321">
        <v>302</v>
      </c>
      <c r="F87" s="321">
        <v>27</v>
      </c>
      <c r="G87" s="321">
        <v>29</v>
      </c>
      <c r="I87" s="321">
        <v>28</v>
      </c>
      <c r="K87" s="321" t="s">
        <v>15</v>
      </c>
      <c r="L87" s="321" t="s">
        <v>15</v>
      </c>
      <c r="M87" s="321" t="s">
        <v>15</v>
      </c>
      <c r="N87" s="321" t="s">
        <v>233</v>
      </c>
    </row>
    <row r="88" spans="1:14" x14ac:dyDescent="0.25">
      <c r="D88" s="321">
        <v>85</v>
      </c>
      <c r="E88" s="321" t="s">
        <v>254</v>
      </c>
      <c r="F88" s="321" t="s">
        <v>311</v>
      </c>
      <c r="G88" s="321" t="s">
        <v>347</v>
      </c>
      <c r="H88" s="321" t="s">
        <v>17</v>
      </c>
      <c r="I88" s="321">
        <v>58</v>
      </c>
      <c r="J88" s="321" t="s">
        <v>21</v>
      </c>
    </row>
    <row r="89" spans="1:14" x14ac:dyDescent="0.25">
      <c r="A89" s="321">
        <v>17603697</v>
      </c>
      <c r="B89" s="321" t="s">
        <v>0</v>
      </c>
      <c r="C89" s="321" t="s">
        <v>348</v>
      </c>
      <c r="D89" s="321">
        <v>301</v>
      </c>
      <c r="E89" s="321">
        <v>302</v>
      </c>
      <c r="F89" s="321">
        <v>27</v>
      </c>
      <c r="G89" s="321">
        <v>29</v>
      </c>
      <c r="I89" s="321">
        <v>28</v>
      </c>
      <c r="K89" s="321" t="s">
        <v>15</v>
      </c>
      <c r="L89" s="321" t="s">
        <v>15</v>
      </c>
      <c r="M89" s="321" t="s">
        <v>15</v>
      </c>
      <c r="N89" s="321" t="s">
        <v>233</v>
      </c>
    </row>
    <row r="90" spans="1:14" x14ac:dyDescent="0.25">
      <c r="D90" s="321">
        <v>74</v>
      </c>
      <c r="E90" s="321" t="s">
        <v>349</v>
      </c>
      <c r="F90" s="321" t="s">
        <v>350</v>
      </c>
      <c r="G90" s="321" t="s">
        <v>261</v>
      </c>
      <c r="H90" s="321" t="s">
        <v>19</v>
      </c>
      <c r="I90" s="321">
        <v>59</v>
      </c>
      <c r="J90" s="321" t="s">
        <v>21</v>
      </c>
    </row>
    <row r="91" spans="1:14" x14ac:dyDescent="0.25">
      <c r="A91" s="321">
        <v>17603698</v>
      </c>
      <c r="B91" s="321" t="s">
        <v>1</v>
      </c>
      <c r="C91" s="321" t="s">
        <v>351</v>
      </c>
      <c r="D91" s="321">
        <v>301</v>
      </c>
      <c r="E91" s="321">
        <v>302</v>
      </c>
      <c r="F91" s="321">
        <v>27</v>
      </c>
      <c r="G91" s="321">
        <v>29</v>
      </c>
      <c r="I91" s="321">
        <v>28</v>
      </c>
      <c r="K91" s="321" t="s">
        <v>15</v>
      </c>
      <c r="L91" s="321" t="s">
        <v>15</v>
      </c>
      <c r="M91" s="321" t="s">
        <v>15</v>
      </c>
      <c r="N91" s="321" t="s">
        <v>233</v>
      </c>
    </row>
    <row r="92" spans="1:14" x14ac:dyDescent="0.25">
      <c r="D92" s="321">
        <v>85</v>
      </c>
      <c r="E92" s="321" t="s">
        <v>352</v>
      </c>
      <c r="F92" s="321" t="s">
        <v>276</v>
      </c>
      <c r="G92" s="321" t="s">
        <v>269</v>
      </c>
      <c r="H92" s="321" t="s">
        <v>16</v>
      </c>
      <c r="I92" s="321">
        <v>72</v>
      </c>
      <c r="J92" s="321" t="s">
        <v>18</v>
      </c>
    </row>
    <row r="93" spans="1:14" x14ac:dyDescent="0.25">
      <c r="A93" s="321">
        <v>17603699</v>
      </c>
      <c r="B93" s="321" t="s">
        <v>1</v>
      </c>
      <c r="C93" s="321" t="s">
        <v>353</v>
      </c>
      <c r="D93" s="321">
        <v>301</v>
      </c>
      <c r="E93" s="321">
        <v>302</v>
      </c>
      <c r="F93" s="321">
        <v>27</v>
      </c>
      <c r="G93" s="321">
        <v>29</v>
      </c>
      <c r="I93" s="321">
        <v>28</v>
      </c>
      <c r="K93" s="321" t="s">
        <v>15</v>
      </c>
      <c r="L93" s="321" t="s">
        <v>15</v>
      </c>
      <c r="M93" s="321" t="s">
        <v>15</v>
      </c>
      <c r="N93" s="321" t="s">
        <v>233</v>
      </c>
    </row>
    <row r="94" spans="1:14" x14ac:dyDescent="0.25">
      <c r="D94" s="321">
        <v>64</v>
      </c>
      <c r="E94" s="321" t="s">
        <v>354</v>
      </c>
      <c r="F94" s="321" t="s">
        <v>355</v>
      </c>
      <c r="G94" s="321" t="s">
        <v>356</v>
      </c>
      <c r="H94" s="321" t="s">
        <v>21</v>
      </c>
      <c r="I94" s="321">
        <v>52</v>
      </c>
      <c r="J94" s="321" t="s">
        <v>22</v>
      </c>
    </row>
    <row r="95" spans="1:14" x14ac:dyDescent="0.25">
      <c r="A95" s="321">
        <v>17603700</v>
      </c>
      <c r="B95" s="321" t="s">
        <v>1</v>
      </c>
      <c r="C95" s="321" t="s">
        <v>357</v>
      </c>
      <c r="D95" s="321">
        <v>301</v>
      </c>
      <c r="E95" s="321">
        <v>302</v>
      </c>
      <c r="F95" s="321">
        <v>27</v>
      </c>
      <c r="G95" s="321">
        <v>29</v>
      </c>
      <c r="I95" s="321">
        <v>28</v>
      </c>
      <c r="K95" s="321" t="s">
        <v>15</v>
      </c>
      <c r="L95" s="321" t="s">
        <v>15</v>
      </c>
      <c r="M95" s="321" t="s">
        <v>15</v>
      </c>
      <c r="N95" s="321" t="s">
        <v>233</v>
      </c>
    </row>
    <row r="96" spans="1:14" x14ac:dyDescent="0.25">
      <c r="A96" s="321">
        <v>17603701</v>
      </c>
      <c r="B96" s="321" t="s">
        <v>0</v>
      </c>
      <c r="C96" s="321" t="s">
        <v>358</v>
      </c>
      <c r="D96" s="321">
        <v>301</v>
      </c>
      <c r="E96" s="321">
        <v>302</v>
      </c>
      <c r="F96" s="321">
        <v>27</v>
      </c>
      <c r="G96" s="321">
        <v>29</v>
      </c>
      <c r="I96" s="321">
        <v>30</v>
      </c>
      <c r="K96" s="321" t="s">
        <v>15</v>
      </c>
      <c r="L96" s="321" t="s">
        <v>15</v>
      </c>
      <c r="M96" s="321" t="s">
        <v>15</v>
      </c>
      <c r="N96" s="321" t="s">
        <v>233</v>
      </c>
    </row>
    <row r="97" spans="1:14" x14ac:dyDescent="0.25">
      <c r="D97" s="321">
        <v>69</v>
      </c>
      <c r="E97" s="321" t="s">
        <v>359</v>
      </c>
      <c r="F97" s="321" t="s">
        <v>354</v>
      </c>
      <c r="G97" s="321" t="s">
        <v>340</v>
      </c>
      <c r="H97" s="321" t="s">
        <v>20</v>
      </c>
      <c r="I97" s="321">
        <v>60</v>
      </c>
      <c r="J97" s="321" t="s">
        <v>20</v>
      </c>
    </row>
    <row r="98" spans="1:14" x14ac:dyDescent="0.25">
      <c r="A98" s="321">
        <v>17603702</v>
      </c>
      <c r="B98" s="321" t="s">
        <v>0</v>
      </c>
      <c r="C98" s="321" t="s">
        <v>360</v>
      </c>
      <c r="D98" s="321">
        <v>301</v>
      </c>
      <c r="E98" s="321">
        <v>302</v>
      </c>
      <c r="F98" s="321">
        <v>27</v>
      </c>
      <c r="G98" s="321">
        <v>29</v>
      </c>
      <c r="I98" s="321">
        <v>28</v>
      </c>
      <c r="K98" s="321" t="s">
        <v>15</v>
      </c>
      <c r="L98" s="321" t="s">
        <v>15</v>
      </c>
      <c r="M98" s="321" t="s">
        <v>15</v>
      </c>
      <c r="N98" s="321" t="s">
        <v>233</v>
      </c>
    </row>
    <row r="99" spans="1:14" x14ac:dyDescent="0.25">
      <c r="D99" s="321">
        <v>86</v>
      </c>
      <c r="E99" s="321" t="s">
        <v>352</v>
      </c>
      <c r="F99" s="321" t="s">
        <v>274</v>
      </c>
      <c r="G99" s="321" t="s">
        <v>280</v>
      </c>
      <c r="H99" s="321" t="s">
        <v>16</v>
      </c>
      <c r="I99" s="321">
        <v>61</v>
      </c>
      <c r="J99" s="321" t="s">
        <v>20</v>
      </c>
    </row>
    <row r="100" spans="1:14" x14ac:dyDescent="0.25">
      <c r="A100" s="321">
        <v>17603703</v>
      </c>
      <c r="B100" s="321" t="s">
        <v>0</v>
      </c>
      <c r="C100" s="321" t="s">
        <v>361</v>
      </c>
      <c r="D100" s="321">
        <v>301</v>
      </c>
      <c r="E100" s="321">
        <v>302</v>
      </c>
      <c r="F100" s="321">
        <v>27</v>
      </c>
      <c r="G100" s="321">
        <v>29</v>
      </c>
      <c r="I100" s="321">
        <v>28</v>
      </c>
      <c r="K100" s="321" t="s">
        <v>15</v>
      </c>
      <c r="L100" s="321" t="s">
        <v>15</v>
      </c>
      <c r="M100" s="321" t="s">
        <v>15</v>
      </c>
      <c r="N100" s="321" t="s">
        <v>233</v>
      </c>
    </row>
    <row r="101" spans="1:14" x14ac:dyDescent="0.25">
      <c r="D101" s="321">
        <v>91</v>
      </c>
      <c r="E101" s="321" t="s">
        <v>251</v>
      </c>
      <c r="F101" s="321" t="s">
        <v>362</v>
      </c>
      <c r="G101" s="321" t="s">
        <v>363</v>
      </c>
      <c r="H101" s="321" t="s">
        <v>16</v>
      </c>
      <c r="I101" s="321">
        <v>59</v>
      </c>
      <c r="J101" s="321" t="s">
        <v>21</v>
      </c>
    </row>
    <row r="102" spans="1:14" x14ac:dyDescent="0.25">
      <c r="A102" s="321">
        <v>17603704</v>
      </c>
      <c r="B102" s="321" t="s">
        <v>0</v>
      </c>
      <c r="C102" s="321" t="s">
        <v>364</v>
      </c>
      <c r="D102" s="321">
        <v>301</v>
      </c>
      <c r="E102" s="321">
        <v>302</v>
      </c>
      <c r="F102" s="321">
        <v>27</v>
      </c>
      <c r="G102" s="321">
        <v>29</v>
      </c>
      <c r="I102" s="321">
        <v>28</v>
      </c>
      <c r="K102" s="321" t="s">
        <v>15</v>
      </c>
      <c r="L102" s="321" t="s">
        <v>15</v>
      </c>
      <c r="M102" s="321" t="s">
        <v>15</v>
      </c>
      <c r="N102" s="321" t="s">
        <v>233</v>
      </c>
    </row>
    <row r="103" spans="1:14" x14ac:dyDescent="0.25">
      <c r="D103" s="321">
        <v>80</v>
      </c>
      <c r="E103" s="321" t="s">
        <v>302</v>
      </c>
      <c r="F103" s="321" t="s">
        <v>335</v>
      </c>
      <c r="G103" s="321" t="s">
        <v>365</v>
      </c>
      <c r="H103" s="321" t="s">
        <v>21</v>
      </c>
      <c r="I103" s="321">
        <v>52</v>
      </c>
      <c r="J103" s="321" t="s">
        <v>22</v>
      </c>
    </row>
    <row r="104" spans="1:14" x14ac:dyDescent="0.25">
      <c r="A104" s="321">
        <v>17603705</v>
      </c>
      <c r="B104" s="321" t="s">
        <v>1</v>
      </c>
      <c r="C104" s="321" t="s">
        <v>366</v>
      </c>
      <c r="D104" s="321">
        <v>301</v>
      </c>
      <c r="E104" s="321">
        <v>302</v>
      </c>
      <c r="F104" s="321">
        <v>27</v>
      </c>
      <c r="G104" s="321">
        <v>29</v>
      </c>
      <c r="I104" s="321">
        <v>28</v>
      </c>
      <c r="K104" s="321" t="s">
        <v>15</v>
      </c>
      <c r="L104" s="321" t="s">
        <v>15</v>
      </c>
      <c r="M104" s="321" t="s">
        <v>15</v>
      </c>
      <c r="N104" s="321" t="s">
        <v>233</v>
      </c>
    </row>
    <row r="105" spans="1:14" x14ac:dyDescent="0.25">
      <c r="D105" s="321">
        <v>82</v>
      </c>
      <c r="E105" s="321" t="s">
        <v>367</v>
      </c>
      <c r="F105" s="321" t="s">
        <v>368</v>
      </c>
      <c r="G105" s="321" t="s">
        <v>369</v>
      </c>
      <c r="H105" s="321" t="s">
        <v>16</v>
      </c>
      <c r="I105" s="321">
        <v>60</v>
      </c>
      <c r="J105" s="321" t="s">
        <v>20</v>
      </c>
    </row>
    <row r="106" spans="1:14" x14ac:dyDescent="0.25">
      <c r="A106" s="321">
        <v>17603706</v>
      </c>
      <c r="B106" s="321" t="s">
        <v>1</v>
      </c>
      <c r="C106" s="321" t="s">
        <v>370</v>
      </c>
      <c r="D106" s="321">
        <v>301</v>
      </c>
      <c r="E106" s="321">
        <v>302</v>
      </c>
      <c r="F106" s="321">
        <v>27</v>
      </c>
      <c r="G106" s="321">
        <v>29</v>
      </c>
      <c r="I106" s="321">
        <v>28</v>
      </c>
      <c r="K106" s="321" t="s">
        <v>15</v>
      </c>
      <c r="L106" s="321" t="s">
        <v>15</v>
      </c>
      <c r="M106" s="321" t="s">
        <v>15</v>
      </c>
      <c r="N106" s="321" t="s">
        <v>233</v>
      </c>
    </row>
    <row r="107" spans="1:14" x14ac:dyDescent="0.25">
      <c r="D107" s="321">
        <v>96</v>
      </c>
      <c r="E107" s="321" t="s">
        <v>238</v>
      </c>
      <c r="F107" s="321" t="s">
        <v>371</v>
      </c>
      <c r="G107" s="321" t="s">
        <v>249</v>
      </c>
      <c r="H107" s="321" t="s">
        <v>15</v>
      </c>
      <c r="I107" s="321">
        <v>74</v>
      </c>
      <c r="J107" s="321" t="s">
        <v>18</v>
      </c>
    </row>
    <row r="108" spans="1:14" x14ac:dyDescent="0.25">
      <c r="A108" s="321">
        <v>17603707</v>
      </c>
      <c r="B108" s="321" t="s">
        <v>0</v>
      </c>
      <c r="C108" s="321" t="s">
        <v>372</v>
      </c>
      <c r="D108" s="321">
        <v>301</v>
      </c>
      <c r="E108" s="321">
        <v>302</v>
      </c>
      <c r="F108" s="321">
        <v>27</v>
      </c>
      <c r="G108" s="321">
        <v>29</v>
      </c>
      <c r="I108" s="321">
        <v>28</v>
      </c>
      <c r="K108" s="321" t="s">
        <v>15</v>
      </c>
      <c r="L108" s="321" t="s">
        <v>15</v>
      </c>
      <c r="M108" s="321" t="s">
        <v>15</v>
      </c>
      <c r="N108" s="321" t="s">
        <v>233</v>
      </c>
    </row>
    <row r="109" spans="1:14" x14ac:dyDescent="0.25">
      <c r="D109" s="321">
        <v>66</v>
      </c>
      <c r="E109" s="321" t="s">
        <v>327</v>
      </c>
      <c r="F109" s="321" t="s">
        <v>373</v>
      </c>
      <c r="G109" s="321" t="s">
        <v>295</v>
      </c>
      <c r="H109" s="321" t="s">
        <v>20</v>
      </c>
      <c r="I109" s="321">
        <v>56</v>
      </c>
      <c r="J109" s="321" t="s">
        <v>21</v>
      </c>
    </row>
    <row r="110" spans="1:14" x14ac:dyDescent="0.25">
      <c r="A110" s="321">
        <v>17603708</v>
      </c>
      <c r="B110" s="321" t="s">
        <v>1</v>
      </c>
      <c r="C110" s="321" t="s">
        <v>374</v>
      </c>
      <c r="D110" s="321">
        <v>301</v>
      </c>
      <c r="E110" s="321">
        <v>302</v>
      </c>
      <c r="F110" s="321">
        <v>27</v>
      </c>
      <c r="G110" s="321">
        <v>29</v>
      </c>
      <c r="I110" s="321">
        <v>30</v>
      </c>
      <c r="K110" s="321" t="s">
        <v>15</v>
      </c>
      <c r="L110" s="321" t="s">
        <v>15</v>
      </c>
      <c r="M110" s="321" t="s">
        <v>15</v>
      </c>
      <c r="N110" s="321" t="s">
        <v>233</v>
      </c>
    </row>
    <row r="111" spans="1:14" x14ac:dyDescent="0.25">
      <c r="D111" s="321">
        <v>88</v>
      </c>
      <c r="E111" s="321" t="s">
        <v>375</v>
      </c>
      <c r="F111" s="321" t="s">
        <v>376</v>
      </c>
      <c r="G111" s="321" t="s">
        <v>289</v>
      </c>
      <c r="H111" s="321" t="s">
        <v>18</v>
      </c>
      <c r="I111" s="321">
        <v>81</v>
      </c>
      <c r="J111" s="321" t="s">
        <v>17</v>
      </c>
    </row>
    <row r="112" spans="1:14" x14ac:dyDescent="0.25">
      <c r="A112" s="321">
        <v>17603709</v>
      </c>
      <c r="B112" s="321" t="s">
        <v>0</v>
      </c>
      <c r="C112" s="321" t="s">
        <v>377</v>
      </c>
      <c r="D112" s="321">
        <v>301</v>
      </c>
      <c r="E112" s="321">
        <v>302</v>
      </c>
      <c r="F112" s="321">
        <v>27</v>
      </c>
      <c r="G112" s="321">
        <v>29</v>
      </c>
      <c r="I112" s="321">
        <v>28</v>
      </c>
      <c r="K112" s="321" t="s">
        <v>15</v>
      </c>
      <c r="L112" s="321" t="s">
        <v>15</v>
      </c>
      <c r="M112" s="321" t="s">
        <v>15</v>
      </c>
      <c r="N112" s="321" t="s">
        <v>233</v>
      </c>
    </row>
    <row r="113" spans="1:14" x14ac:dyDescent="0.25">
      <c r="D113" s="321">
        <v>86</v>
      </c>
      <c r="E113" s="321" t="s">
        <v>277</v>
      </c>
      <c r="F113" s="321" t="s">
        <v>378</v>
      </c>
      <c r="G113" s="321" t="s">
        <v>273</v>
      </c>
      <c r="H113" s="321" t="s">
        <v>17</v>
      </c>
      <c r="I113" s="321">
        <v>62</v>
      </c>
      <c r="J113" s="321" t="s">
        <v>20</v>
      </c>
    </row>
    <row r="114" spans="1:14" x14ac:dyDescent="0.25">
      <c r="A114" s="321">
        <v>17603710</v>
      </c>
      <c r="B114" s="321" t="s">
        <v>1</v>
      </c>
      <c r="C114" s="321" t="s">
        <v>379</v>
      </c>
      <c r="D114" s="321">
        <v>301</v>
      </c>
      <c r="E114" s="321">
        <v>302</v>
      </c>
      <c r="F114" s="321">
        <v>27</v>
      </c>
      <c r="G114" s="321">
        <v>29</v>
      </c>
      <c r="I114" s="321">
        <v>28</v>
      </c>
      <c r="K114" s="321" t="s">
        <v>15</v>
      </c>
      <c r="L114" s="321" t="s">
        <v>15</v>
      </c>
      <c r="M114" s="321" t="s">
        <v>15</v>
      </c>
      <c r="N114" s="321" t="s">
        <v>233</v>
      </c>
    </row>
    <row r="115" spans="1:14" x14ac:dyDescent="0.25">
      <c r="D115" s="321">
        <v>77</v>
      </c>
      <c r="E115" s="321" t="s">
        <v>319</v>
      </c>
      <c r="F115" s="321" t="s">
        <v>380</v>
      </c>
      <c r="G115" s="321" t="s">
        <v>289</v>
      </c>
      <c r="H115" s="321" t="s">
        <v>18</v>
      </c>
      <c r="I115" s="321">
        <v>55</v>
      </c>
      <c r="J115" s="321" t="s">
        <v>21</v>
      </c>
    </row>
    <row r="117" spans="1:14" x14ac:dyDescent="0.25">
      <c r="A117" s="321">
        <v>17603711</v>
      </c>
      <c r="B117" s="321" t="s">
        <v>1</v>
      </c>
      <c r="C117" s="321" t="s">
        <v>381</v>
      </c>
      <c r="D117" s="321">
        <v>301</v>
      </c>
      <c r="E117" s="321">
        <v>302</v>
      </c>
      <c r="F117" s="321">
        <v>27</v>
      </c>
      <c r="G117" s="321">
        <v>29</v>
      </c>
      <c r="I117" s="321">
        <v>28</v>
      </c>
      <c r="K117" s="321" t="s">
        <v>15</v>
      </c>
      <c r="L117" s="321" t="s">
        <v>15</v>
      </c>
      <c r="M117" s="321" t="s">
        <v>15</v>
      </c>
      <c r="N117" s="321" t="s">
        <v>233</v>
      </c>
    </row>
    <row r="118" spans="1:14" x14ac:dyDescent="0.25">
      <c r="D118" s="321">
        <v>79</v>
      </c>
      <c r="E118" s="321" t="s">
        <v>236</v>
      </c>
      <c r="F118" s="321" t="s">
        <v>302</v>
      </c>
      <c r="G118" s="321" t="s">
        <v>285</v>
      </c>
      <c r="H118" s="321" t="s">
        <v>18</v>
      </c>
      <c r="I118" s="321">
        <v>55</v>
      </c>
      <c r="J118" s="321" t="s">
        <v>21</v>
      </c>
    </row>
    <row r="119" spans="1:14" x14ac:dyDescent="0.25">
      <c r="A119" s="321">
        <v>17603712</v>
      </c>
      <c r="B119" s="321" t="s">
        <v>0</v>
      </c>
      <c r="C119" s="321" t="s">
        <v>382</v>
      </c>
      <c r="D119" s="321">
        <v>301</v>
      </c>
      <c r="E119" s="321">
        <v>302</v>
      </c>
      <c r="F119" s="321">
        <v>27</v>
      </c>
      <c r="G119" s="321">
        <v>29</v>
      </c>
      <c r="I119" s="321">
        <v>28</v>
      </c>
      <c r="K119" s="321" t="s">
        <v>15</v>
      </c>
      <c r="L119" s="321" t="s">
        <v>15</v>
      </c>
      <c r="M119" s="321" t="s">
        <v>15</v>
      </c>
      <c r="N119" s="321" t="s">
        <v>233</v>
      </c>
    </row>
    <row r="120" spans="1:14" x14ac:dyDescent="0.25">
      <c r="D120" s="321">
        <v>89</v>
      </c>
      <c r="E120" s="321" t="s">
        <v>383</v>
      </c>
      <c r="F120" s="321" t="s">
        <v>384</v>
      </c>
      <c r="G120" s="321" t="s">
        <v>257</v>
      </c>
      <c r="H120" s="321" t="s">
        <v>16</v>
      </c>
      <c r="I120" s="321">
        <v>72</v>
      </c>
      <c r="J120" s="321" t="s">
        <v>18</v>
      </c>
    </row>
    <row r="121" spans="1:14" x14ac:dyDescent="0.25">
      <c r="A121" s="321">
        <v>17603713</v>
      </c>
      <c r="B121" s="321" t="s">
        <v>1</v>
      </c>
      <c r="C121" s="321" t="s">
        <v>385</v>
      </c>
      <c r="D121" s="321">
        <v>301</v>
      </c>
      <c r="E121" s="321">
        <v>302</v>
      </c>
      <c r="F121" s="321">
        <v>27</v>
      </c>
      <c r="G121" s="321">
        <v>29</v>
      </c>
      <c r="I121" s="321">
        <v>28</v>
      </c>
      <c r="K121" s="321" t="s">
        <v>15</v>
      </c>
      <c r="L121" s="321" t="s">
        <v>15</v>
      </c>
      <c r="M121" s="321" t="s">
        <v>15</v>
      </c>
      <c r="N121" s="321" t="s">
        <v>233</v>
      </c>
    </row>
    <row r="122" spans="1:14" x14ac:dyDescent="0.25">
      <c r="D122" s="321">
        <v>91</v>
      </c>
      <c r="E122" s="321" t="s">
        <v>369</v>
      </c>
      <c r="F122" s="321" t="s">
        <v>270</v>
      </c>
      <c r="G122" s="321" t="s">
        <v>386</v>
      </c>
      <c r="H122" s="321" t="s">
        <v>15</v>
      </c>
      <c r="I122" s="321">
        <v>72</v>
      </c>
      <c r="J122" s="321" t="s">
        <v>18</v>
      </c>
    </row>
    <row r="123" spans="1:14" x14ac:dyDescent="0.25">
      <c r="A123" s="321">
        <v>17603714</v>
      </c>
      <c r="B123" s="321" t="s">
        <v>1</v>
      </c>
      <c r="C123" s="321" t="s">
        <v>387</v>
      </c>
      <c r="D123" s="321">
        <v>301</v>
      </c>
      <c r="E123" s="321">
        <v>302</v>
      </c>
      <c r="F123" s="321">
        <v>55</v>
      </c>
      <c r="G123" s="321">
        <v>54</v>
      </c>
      <c r="I123" s="321">
        <v>30</v>
      </c>
      <c r="K123" s="321" t="s">
        <v>15</v>
      </c>
      <c r="L123" s="321" t="s">
        <v>15</v>
      </c>
      <c r="M123" s="321" t="s">
        <v>15</v>
      </c>
      <c r="N123" s="321" t="s">
        <v>233</v>
      </c>
    </row>
    <row r="124" spans="1:14" x14ac:dyDescent="0.25">
      <c r="D124" s="321">
        <v>71</v>
      </c>
      <c r="E124" s="321" t="s">
        <v>388</v>
      </c>
      <c r="F124" s="321" t="s">
        <v>389</v>
      </c>
      <c r="G124" s="321" t="s">
        <v>390</v>
      </c>
      <c r="H124" s="321" t="s">
        <v>21</v>
      </c>
      <c r="I124" s="321">
        <v>59</v>
      </c>
      <c r="J124" s="321" t="s">
        <v>21</v>
      </c>
    </row>
    <row r="125" spans="1:14" x14ac:dyDescent="0.25">
      <c r="A125" s="321">
        <v>17603715</v>
      </c>
      <c r="B125" s="321" t="s">
        <v>1</v>
      </c>
      <c r="C125" s="321" t="s">
        <v>379</v>
      </c>
      <c r="D125" s="321">
        <v>301</v>
      </c>
      <c r="E125" s="321">
        <v>302</v>
      </c>
      <c r="F125" s="321">
        <v>55</v>
      </c>
      <c r="G125" s="321">
        <v>54</v>
      </c>
      <c r="I125" s="321">
        <v>30</v>
      </c>
      <c r="K125" s="321" t="s">
        <v>15</v>
      </c>
      <c r="L125" s="321" t="s">
        <v>15</v>
      </c>
      <c r="M125" s="321" t="s">
        <v>15</v>
      </c>
      <c r="N125" s="321" t="s">
        <v>233</v>
      </c>
    </row>
    <row r="126" spans="1:14" x14ac:dyDescent="0.25">
      <c r="D126" s="321">
        <v>81</v>
      </c>
      <c r="E126" s="321" t="s">
        <v>255</v>
      </c>
      <c r="F126" s="321" t="s">
        <v>391</v>
      </c>
      <c r="G126" s="321" t="s">
        <v>310</v>
      </c>
      <c r="H126" s="321" t="s">
        <v>17</v>
      </c>
      <c r="I126" s="321">
        <v>82</v>
      </c>
      <c r="J126" s="321" t="s">
        <v>17</v>
      </c>
    </row>
    <row r="127" spans="1:14" x14ac:dyDescent="0.25">
      <c r="A127" s="321">
        <v>17603716</v>
      </c>
      <c r="B127" s="321" t="s">
        <v>1</v>
      </c>
      <c r="C127" s="321" t="s">
        <v>392</v>
      </c>
      <c r="D127" s="321">
        <v>301</v>
      </c>
      <c r="E127" s="321">
        <v>65</v>
      </c>
      <c r="F127" s="321">
        <v>55</v>
      </c>
      <c r="G127" s="321">
        <v>54</v>
      </c>
      <c r="I127" s="321">
        <v>30</v>
      </c>
      <c r="K127" s="321" t="s">
        <v>15</v>
      </c>
      <c r="L127" s="321" t="s">
        <v>15</v>
      </c>
      <c r="M127" s="321" t="s">
        <v>15</v>
      </c>
      <c r="N127" s="321" t="s">
        <v>233</v>
      </c>
    </row>
    <row r="128" spans="1:14" x14ac:dyDescent="0.25">
      <c r="D128" s="321">
        <v>81</v>
      </c>
      <c r="E128" s="321" t="s">
        <v>311</v>
      </c>
      <c r="F128" s="321" t="s">
        <v>244</v>
      </c>
      <c r="G128" s="321" t="s">
        <v>329</v>
      </c>
      <c r="H128" s="321" t="s">
        <v>17</v>
      </c>
      <c r="I128" s="321">
        <v>84</v>
      </c>
      <c r="J128" s="321" t="s">
        <v>17</v>
      </c>
    </row>
    <row r="129" spans="1:14" x14ac:dyDescent="0.25">
      <c r="A129" s="321">
        <v>17603717</v>
      </c>
      <c r="B129" s="321" t="s">
        <v>1</v>
      </c>
      <c r="C129" s="321" t="s">
        <v>393</v>
      </c>
      <c r="D129" s="321">
        <v>301</v>
      </c>
      <c r="E129" s="321">
        <v>302</v>
      </c>
      <c r="F129" s="321">
        <v>55</v>
      </c>
      <c r="G129" s="321">
        <v>54</v>
      </c>
      <c r="I129" s="321">
        <v>30</v>
      </c>
      <c r="K129" s="321" t="s">
        <v>15</v>
      </c>
      <c r="L129" s="321" t="s">
        <v>15</v>
      </c>
      <c r="M129" s="321" t="s">
        <v>15</v>
      </c>
      <c r="N129" s="321" t="s">
        <v>233</v>
      </c>
    </row>
    <row r="130" spans="1:14" x14ac:dyDescent="0.25">
      <c r="D130" s="321">
        <v>79</v>
      </c>
      <c r="E130" s="321" t="s">
        <v>255</v>
      </c>
      <c r="F130" s="321" t="s">
        <v>394</v>
      </c>
      <c r="G130" s="321" t="s">
        <v>395</v>
      </c>
      <c r="H130" s="321" t="s">
        <v>18</v>
      </c>
      <c r="I130" s="321">
        <v>81</v>
      </c>
      <c r="J130" s="321" t="s">
        <v>17</v>
      </c>
    </row>
    <row r="131" spans="1:14" x14ac:dyDescent="0.25">
      <c r="A131" s="321">
        <v>17603718</v>
      </c>
      <c r="B131" s="321" t="s">
        <v>0</v>
      </c>
      <c r="C131" s="321" t="s">
        <v>396</v>
      </c>
      <c r="D131" s="321">
        <v>301</v>
      </c>
      <c r="E131" s="321">
        <v>65</v>
      </c>
      <c r="F131" s="321">
        <v>55</v>
      </c>
      <c r="G131" s="321">
        <v>54</v>
      </c>
      <c r="I131" s="321">
        <v>30</v>
      </c>
      <c r="K131" s="321" t="s">
        <v>15</v>
      </c>
      <c r="L131" s="321" t="s">
        <v>15</v>
      </c>
      <c r="M131" s="321" t="s">
        <v>15</v>
      </c>
      <c r="N131" s="321" t="s">
        <v>233</v>
      </c>
    </row>
    <row r="132" spans="1:14" x14ac:dyDescent="0.25">
      <c r="D132" s="321">
        <v>75</v>
      </c>
      <c r="E132" s="321" t="s">
        <v>397</v>
      </c>
      <c r="F132" s="321" t="s">
        <v>398</v>
      </c>
      <c r="G132" s="321" t="s">
        <v>399</v>
      </c>
      <c r="H132" s="321" t="s">
        <v>19</v>
      </c>
      <c r="I132" s="321">
        <v>76</v>
      </c>
      <c r="J132" s="321" t="s">
        <v>18</v>
      </c>
    </row>
    <row r="133" spans="1:14" x14ac:dyDescent="0.25">
      <c r="A133" s="321">
        <v>17603719</v>
      </c>
      <c r="B133" s="321" t="s">
        <v>1</v>
      </c>
      <c r="C133" s="321" t="s">
        <v>400</v>
      </c>
      <c r="D133" s="321">
        <v>301</v>
      </c>
      <c r="E133" s="321">
        <v>302</v>
      </c>
      <c r="F133" s="321">
        <v>55</v>
      </c>
      <c r="G133" s="321">
        <v>54</v>
      </c>
      <c r="I133" s="321">
        <v>30</v>
      </c>
      <c r="K133" s="321" t="s">
        <v>15</v>
      </c>
      <c r="L133" s="321" t="s">
        <v>15</v>
      </c>
      <c r="M133" s="321" t="s">
        <v>15</v>
      </c>
      <c r="N133" s="321" t="s">
        <v>233</v>
      </c>
    </row>
    <row r="134" spans="1:14" x14ac:dyDescent="0.25">
      <c r="D134" s="321">
        <v>68</v>
      </c>
      <c r="E134" s="321" t="s">
        <v>327</v>
      </c>
      <c r="F134" s="321" t="s">
        <v>401</v>
      </c>
      <c r="G134" s="321" t="s">
        <v>243</v>
      </c>
      <c r="H134" s="321" t="s">
        <v>19</v>
      </c>
      <c r="I134" s="321">
        <v>77</v>
      </c>
      <c r="J134" s="321" t="s">
        <v>18</v>
      </c>
    </row>
    <row r="135" spans="1:14" x14ac:dyDescent="0.25">
      <c r="A135" s="321">
        <v>17603720</v>
      </c>
      <c r="B135" s="321" t="s">
        <v>1</v>
      </c>
      <c r="C135" s="321" t="s">
        <v>402</v>
      </c>
      <c r="D135" s="321">
        <v>301</v>
      </c>
      <c r="E135" s="321">
        <v>65</v>
      </c>
      <c r="F135" s="321">
        <v>55</v>
      </c>
      <c r="G135" s="321">
        <v>54</v>
      </c>
      <c r="I135" s="321">
        <v>30</v>
      </c>
      <c r="K135" s="321" t="s">
        <v>15</v>
      </c>
      <c r="L135" s="321" t="s">
        <v>15</v>
      </c>
      <c r="M135" s="321" t="s">
        <v>15</v>
      </c>
      <c r="N135" s="321" t="s">
        <v>233</v>
      </c>
    </row>
    <row r="136" spans="1:14" x14ac:dyDescent="0.25">
      <c r="D136" s="321">
        <v>95</v>
      </c>
      <c r="E136" s="321" t="s">
        <v>240</v>
      </c>
      <c r="F136" s="321" t="s">
        <v>403</v>
      </c>
      <c r="G136" s="321" t="s">
        <v>386</v>
      </c>
      <c r="H136" s="321" t="s">
        <v>16</v>
      </c>
      <c r="I136" s="321">
        <v>95</v>
      </c>
      <c r="J136" s="321" t="s">
        <v>15</v>
      </c>
    </row>
    <row r="138" spans="1:14" x14ac:dyDescent="0.25">
      <c r="A138" s="321">
        <v>17603721</v>
      </c>
      <c r="B138" s="321" t="s">
        <v>1</v>
      </c>
      <c r="C138" s="321" t="s">
        <v>404</v>
      </c>
      <c r="D138" s="321">
        <v>301</v>
      </c>
      <c r="E138" s="321">
        <v>65</v>
      </c>
      <c r="F138" s="321">
        <v>55</v>
      </c>
      <c r="G138" s="321">
        <v>54</v>
      </c>
      <c r="I138" s="321">
        <v>30</v>
      </c>
      <c r="K138" s="321" t="s">
        <v>15</v>
      </c>
      <c r="L138" s="321" t="s">
        <v>15</v>
      </c>
      <c r="M138" s="321" t="s">
        <v>15</v>
      </c>
      <c r="N138" s="321" t="s">
        <v>233</v>
      </c>
    </row>
    <row r="139" spans="1:14" x14ac:dyDescent="0.25">
      <c r="D139" s="321">
        <v>78</v>
      </c>
      <c r="E139" s="321" t="s">
        <v>405</v>
      </c>
      <c r="F139" s="321" t="s">
        <v>406</v>
      </c>
      <c r="G139" s="321" t="s">
        <v>314</v>
      </c>
      <c r="H139" s="321" t="s">
        <v>17</v>
      </c>
      <c r="I139" s="321">
        <v>82</v>
      </c>
      <c r="J139" s="321" t="s">
        <v>17</v>
      </c>
    </row>
    <row r="140" spans="1:14" x14ac:dyDescent="0.25">
      <c r="A140" s="321">
        <v>17603722</v>
      </c>
      <c r="B140" s="321" t="s">
        <v>1</v>
      </c>
      <c r="C140" s="321" t="s">
        <v>407</v>
      </c>
      <c r="D140" s="321">
        <v>301</v>
      </c>
      <c r="E140" s="321">
        <v>302</v>
      </c>
      <c r="F140" s="321">
        <v>55</v>
      </c>
      <c r="G140" s="321">
        <v>54</v>
      </c>
      <c r="I140" s="321">
        <v>30</v>
      </c>
      <c r="K140" s="321" t="s">
        <v>15</v>
      </c>
      <c r="L140" s="321" t="s">
        <v>15</v>
      </c>
      <c r="M140" s="321" t="s">
        <v>15</v>
      </c>
      <c r="N140" s="321" t="s">
        <v>233</v>
      </c>
    </row>
    <row r="141" spans="1:14" x14ac:dyDescent="0.25">
      <c r="D141" s="321">
        <v>68</v>
      </c>
      <c r="E141" s="321" t="s">
        <v>390</v>
      </c>
      <c r="F141" s="321" t="s">
        <v>408</v>
      </c>
      <c r="G141" s="321" t="s">
        <v>390</v>
      </c>
      <c r="H141" s="321" t="s">
        <v>21</v>
      </c>
      <c r="I141" s="321">
        <v>71</v>
      </c>
      <c r="J141" s="321" t="s">
        <v>19</v>
      </c>
    </row>
    <row r="142" spans="1:14" x14ac:dyDescent="0.25">
      <c r="A142" s="321">
        <v>17603723</v>
      </c>
      <c r="B142" s="321" t="s">
        <v>0</v>
      </c>
      <c r="C142" s="321" t="s">
        <v>409</v>
      </c>
      <c r="D142" s="321">
        <v>301</v>
      </c>
      <c r="E142" s="321">
        <v>65</v>
      </c>
      <c r="F142" s="321">
        <v>55</v>
      </c>
      <c r="G142" s="321">
        <v>54</v>
      </c>
      <c r="I142" s="321">
        <v>30</v>
      </c>
      <c r="K142" s="321" t="s">
        <v>15</v>
      </c>
      <c r="L142" s="321" t="s">
        <v>15</v>
      </c>
      <c r="M142" s="321" t="s">
        <v>15</v>
      </c>
      <c r="N142" s="321" t="s">
        <v>233</v>
      </c>
    </row>
    <row r="143" spans="1:14" x14ac:dyDescent="0.25">
      <c r="D143" s="321">
        <v>95</v>
      </c>
      <c r="E143" s="321" t="s">
        <v>410</v>
      </c>
      <c r="F143" s="321" t="s">
        <v>270</v>
      </c>
      <c r="G143" s="321" t="s">
        <v>306</v>
      </c>
      <c r="H143" s="321" t="s">
        <v>16</v>
      </c>
      <c r="I143" s="321">
        <v>96</v>
      </c>
      <c r="J143" s="321" t="s">
        <v>15</v>
      </c>
    </row>
    <row r="144" spans="1:14" x14ac:dyDescent="0.25">
      <c r="A144" s="321">
        <v>17603724</v>
      </c>
      <c r="B144" s="321" t="s">
        <v>0</v>
      </c>
      <c r="C144" s="321" t="s">
        <v>411</v>
      </c>
      <c r="D144" s="321">
        <v>301</v>
      </c>
      <c r="E144" s="321">
        <v>65</v>
      </c>
      <c r="F144" s="321">
        <v>55</v>
      </c>
      <c r="G144" s="321">
        <v>54</v>
      </c>
      <c r="I144" s="321">
        <v>30</v>
      </c>
      <c r="K144" s="321" t="s">
        <v>15</v>
      </c>
      <c r="L144" s="321" t="s">
        <v>15</v>
      </c>
      <c r="M144" s="321" t="s">
        <v>15</v>
      </c>
      <c r="N144" s="321" t="s">
        <v>233</v>
      </c>
    </row>
    <row r="145" spans="1:14" x14ac:dyDescent="0.25">
      <c r="D145" s="321">
        <v>89</v>
      </c>
      <c r="E145" s="321" t="s">
        <v>258</v>
      </c>
      <c r="F145" s="321" t="s">
        <v>412</v>
      </c>
      <c r="G145" s="321" t="s">
        <v>311</v>
      </c>
      <c r="H145" s="321" t="s">
        <v>18</v>
      </c>
      <c r="I145" s="321">
        <v>91</v>
      </c>
      <c r="J145" s="321" t="s">
        <v>16</v>
      </c>
    </row>
    <row r="146" spans="1:14" x14ac:dyDescent="0.25">
      <c r="A146" s="321">
        <v>17603725</v>
      </c>
      <c r="B146" s="321" t="s">
        <v>0</v>
      </c>
      <c r="C146" s="321" t="s">
        <v>413</v>
      </c>
      <c r="D146" s="321">
        <v>301</v>
      </c>
      <c r="E146" s="321">
        <v>302</v>
      </c>
      <c r="F146" s="321">
        <v>55</v>
      </c>
      <c r="G146" s="321">
        <v>54</v>
      </c>
      <c r="I146" s="321">
        <v>30</v>
      </c>
      <c r="K146" s="321" t="s">
        <v>15</v>
      </c>
      <c r="L146" s="321" t="s">
        <v>15</v>
      </c>
      <c r="M146" s="321" t="s">
        <v>15</v>
      </c>
      <c r="N146" s="321" t="s">
        <v>233</v>
      </c>
    </row>
    <row r="147" spans="1:14" x14ac:dyDescent="0.25">
      <c r="D147" s="321">
        <v>89</v>
      </c>
      <c r="E147" s="321" t="s">
        <v>263</v>
      </c>
      <c r="F147" s="321" t="s">
        <v>414</v>
      </c>
      <c r="G147" s="321" t="s">
        <v>329</v>
      </c>
      <c r="H147" s="321" t="s">
        <v>17</v>
      </c>
      <c r="I147" s="321">
        <v>89</v>
      </c>
      <c r="J147" s="321" t="s">
        <v>16</v>
      </c>
    </row>
    <row r="148" spans="1:14" x14ac:dyDescent="0.25">
      <c r="A148" s="321">
        <v>17603726</v>
      </c>
      <c r="B148" s="321" t="s">
        <v>0</v>
      </c>
      <c r="C148" s="321" t="s">
        <v>415</v>
      </c>
      <c r="D148" s="321">
        <v>301</v>
      </c>
      <c r="E148" s="321">
        <v>302</v>
      </c>
      <c r="F148" s="321">
        <v>55</v>
      </c>
      <c r="G148" s="321">
        <v>54</v>
      </c>
      <c r="I148" s="321">
        <v>30</v>
      </c>
      <c r="K148" s="321" t="s">
        <v>15</v>
      </c>
      <c r="L148" s="321" t="s">
        <v>15</v>
      </c>
      <c r="M148" s="321" t="s">
        <v>15</v>
      </c>
      <c r="N148" s="321" t="s">
        <v>233</v>
      </c>
    </row>
    <row r="149" spans="1:14" x14ac:dyDescent="0.25">
      <c r="D149" s="321">
        <v>80</v>
      </c>
      <c r="E149" s="321" t="s">
        <v>416</v>
      </c>
      <c r="F149" s="321" t="s">
        <v>417</v>
      </c>
      <c r="G149" s="321" t="s">
        <v>367</v>
      </c>
      <c r="H149" s="321" t="s">
        <v>17</v>
      </c>
      <c r="I149" s="321">
        <v>82</v>
      </c>
      <c r="J149" s="321" t="s">
        <v>17</v>
      </c>
    </row>
    <row r="150" spans="1:14" x14ac:dyDescent="0.25">
      <c r="A150" s="321">
        <v>17603727</v>
      </c>
      <c r="B150" s="321" t="s">
        <v>0</v>
      </c>
      <c r="C150" s="321" t="s">
        <v>361</v>
      </c>
      <c r="D150" s="321">
        <v>301</v>
      </c>
      <c r="E150" s="321">
        <v>65</v>
      </c>
      <c r="F150" s="321">
        <v>55</v>
      </c>
      <c r="G150" s="321">
        <v>54</v>
      </c>
      <c r="I150" s="321">
        <v>30</v>
      </c>
      <c r="K150" s="321" t="s">
        <v>15</v>
      </c>
      <c r="L150" s="321" t="s">
        <v>15</v>
      </c>
      <c r="M150" s="321" t="s">
        <v>15</v>
      </c>
      <c r="N150" s="321" t="s">
        <v>233</v>
      </c>
    </row>
    <row r="151" spans="1:14" x14ac:dyDescent="0.25">
      <c r="D151" s="321">
        <v>91</v>
      </c>
      <c r="E151" s="321" t="s">
        <v>258</v>
      </c>
      <c r="F151" s="321" t="s">
        <v>302</v>
      </c>
      <c r="G151" s="321" t="s">
        <v>363</v>
      </c>
      <c r="H151" s="321" t="s">
        <v>17</v>
      </c>
      <c r="I151" s="321">
        <v>90</v>
      </c>
      <c r="J151" s="321" t="s">
        <v>16</v>
      </c>
    </row>
    <row r="152" spans="1:14" x14ac:dyDescent="0.25">
      <c r="A152" s="321">
        <v>17603728</v>
      </c>
      <c r="B152" s="321" t="s">
        <v>0</v>
      </c>
      <c r="C152" s="321" t="s">
        <v>418</v>
      </c>
      <c r="D152" s="321">
        <v>301</v>
      </c>
      <c r="E152" s="321">
        <v>302</v>
      </c>
      <c r="F152" s="321">
        <v>55</v>
      </c>
      <c r="G152" s="321">
        <v>54</v>
      </c>
      <c r="I152" s="321">
        <v>30</v>
      </c>
      <c r="K152" s="321" t="s">
        <v>15</v>
      </c>
      <c r="L152" s="321" t="s">
        <v>15</v>
      </c>
      <c r="M152" s="321" t="s">
        <v>15</v>
      </c>
      <c r="N152" s="321" t="s">
        <v>233</v>
      </c>
    </row>
    <row r="153" spans="1:14" x14ac:dyDescent="0.25">
      <c r="D153" s="321">
        <v>93</v>
      </c>
      <c r="E153" s="321" t="s">
        <v>306</v>
      </c>
      <c r="F153" s="321" t="s">
        <v>362</v>
      </c>
      <c r="G153" s="321" t="s">
        <v>257</v>
      </c>
      <c r="H153" s="321" t="s">
        <v>16</v>
      </c>
      <c r="I153" s="321">
        <v>95</v>
      </c>
      <c r="J153" s="321" t="s">
        <v>15</v>
      </c>
    </row>
    <row r="154" spans="1:14" x14ac:dyDescent="0.25">
      <c r="A154" s="321">
        <v>17603729</v>
      </c>
      <c r="B154" s="321" t="s">
        <v>0</v>
      </c>
      <c r="C154" s="321" t="s">
        <v>419</v>
      </c>
      <c r="D154" s="321">
        <v>301</v>
      </c>
      <c r="E154" s="321">
        <v>65</v>
      </c>
      <c r="F154" s="321">
        <v>55</v>
      </c>
      <c r="G154" s="321">
        <v>54</v>
      </c>
      <c r="I154" s="321">
        <v>30</v>
      </c>
      <c r="K154" s="321" t="s">
        <v>15</v>
      </c>
      <c r="L154" s="321" t="s">
        <v>15</v>
      </c>
      <c r="M154" s="321" t="s">
        <v>15</v>
      </c>
      <c r="N154" s="321" t="s">
        <v>233</v>
      </c>
    </row>
    <row r="155" spans="1:14" x14ac:dyDescent="0.25">
      <c r="D155" s="321">
        <v>95</v>
      </c>
      <c r="E155" s="321" t="s">
        <v>269</v>
      </c>
      <c r="F155" s="321" t="s">
        <v>384</v>
      </c>
      <c r="G155" s="321" t="s">
        <v>280</v>
      </c>
      <c r="H155" s="321" t="s">
        <v>16</v>
      </c>
      <c r="I155" s="321">
        <v>91</v>
      </c>
      <c r="J155" s="321" t="s">
        <v>16</v>
      </c>
    </row>
    <row r="156" spans="1:14" x14ac:dyDescent="0.25">
      <c r="A156" s="321">
        <v>17603730</v>
      </c>
      <c r="B156" s="321" t="s">
        <v>0</v>
      </c>
      <c r="C156" s="321" t="s">
        <v>420</v>
      </c>
      <c r="D156" s="321">
        <v>301</v>
      </c>
      <c r="E156" s="321">
        <v>65</v>
      </c>
      <c r="F156" s="321">
        <v>55</v>
      </c>
      <c r="G156" s="321">
        <v>54</v>
      </c>
      <c r="I156" s="321">
        <v>30</v>
      </c>
      <c r="K156" s="321" t="s">
        <v>15</v>
      </c>
      <c r="L156" s="321" t="s">
        <v>15</v>
      </c>
      <c r="M156" s="321" t="s">
        <v>15</v>
      </c>
      <c r="N156" s="321" t="s">
        <v>233</v>
      </c>
    </row>
    <row r="157" spans="1:14" x14ac:dyDescent="0.25">
      <c r="D157" s="321">
        <v>80</v>
      </c>
      <c r="E157" s="321" t="s">
        <v>311</v>
      </c>
      <c r="F157" s="321" t="s">
        <v>406</v>
      </c>
      <c r="G157" s="321" t="s">
        <v>278</v>
      </c>
      <c r="H157" s="321" t="s">
        <v>18</v>
      </c>
      <c r="I157" s="321">
        <v>88</v>
      </c>
      <c r="J157" s="321" t="s">
        <v>16</v>
      </c>
    </row>
    <row r="159" spans="1:14" x14ac:dyDescent="0.25">
      <c r="A159" s="321">
        <v>17603731</v>
      </c>
      <c r="B159" s="321" t="s">
        <v>0</v>
      </c>
      <c r="C159" s="321" t="s">
        <v>421</v>
      </c>
      <c r="D159" s="321">
        <v>301</v>
      </c>
      <c r="E159" s="321">
        <v>302</v>
      </c>
      <c r="F159" s="321">
        <v>55</v>
      </c>
      <c r="G159" s="321">
        <v>54</v>
      </c>
      <c r="I159" s="321">
        <v>30</v>
      </c>
      <c r="K159" s="321" t="s">
        <v>15</v>
      </c>
      <c r="L159" s="321" t="s">
        <v>15</v>
      </c>
      <c r="M159" s="321" t="s">
        <v>15</v>
      </c>
      <c r="N159" s="321" t="s">
        <v>233</v>
      </c>
    </row>
    <row r="160" spans="1:14" x14ac:dyDescent="0.25">
      <c r="D160" s="321">
        <v>80</v>
      </c>
      <c r="E160" s="321" t="s">
        <v>261</v>
      </c>
      <c r="F160" s="321" t="s">
        <v>422</v>
      </c>
      <c r="G160" s="321" t="s">
        <v>243</v>
      </c>
      <c r="H160" s="321" t="s">
        <v>19</v>
      </c>
      <c r="I160" s="321">
        <v>79</v>
      </c>
      <c r="J160" s="321" t="s">
        <v>17</v>
      </c>
    </row>
    <row r="161" spans="1:14" x14ac:dyDescent="0.25">
      <c r="A161" s="321">
        <v>17603732</v>
      </c>
      <c r="B161" s="321" t="s">
        <v>0</v>
      </c>
      <c r="C161" s="321" t="s">
        <v>423</v>
      </c>
      <c r="D161" s="321">
        <v>301</v>
      </c>
      <c r="E161" s="321">
        <v>302</v>
      </c>
      <c r="F161" s="321">
        <v>55</v>
      </c>
      <c r="G161" s="321">
        <v>54</v>
      </c>
      <c r="I161" s="321">
        <v>30</v>
      </c>
      <c r="K161" s="321" t="s">
        <v>15</v>
      </c>
      <c r="L161" s="321" t="s">
        <v>15</v>
      </c>
      <c r="M161" s="321" t="s">
        <v>15</v>
      </c>
      <c r="N161" s="321" t="s">
        <v>233</v>
      </c>
    </row>
    <row r="162" spans="1:14" x14ac:dyDescent="0.25">
      <c r="D162" s="321">
        <v>96</v>
      </c>
      <c r="E162" s="321" t="s">
        <v>240</v>
      </c>
      <c r="F162" s="321" t="s">
        <v>424</v>
      </c>
      <c r="G162" s="321" t="s">
        <v>425</v>
      </c>
      <c r="H162" s="321" t="s">
        <v>16</v>
      </c>
      <c r="I162" s="321">
        <v>93</v>
      </c>
      <c r="J162" s="321" t="s">
        <v>15</v>
      </c>
    </row>
    <row r="163" spans="1:14" x14ac:dyDescent="0.25">
      <c r="A163" s="321">
        <v>17603733</v>
      </c>
      <c r="B163" s="321" t="s">
        <v>1</v>
      </c>
      <c r="C163" s="321" t="s">
        <v>426</v>
      </c>
      <c r="D163" s="321">
        <v>301</v>
      </c>
      <c r="E163" s="321">
        <v>65</v>
      </c>
      <c r="F163" s="321">
        <v>55</v>
      </c>
      <c r="G163" s="321">
        <v>54</v>
      </c>
      <c r="I163" s="321">
        <v>30</v>
      </c>
      <c r="K163" s="321" t="s">
        <v>15</v>
      </c>
      <c r="L163" s="321" t="s">
        <v>15</v>
      </c>
      <c r="M163" s="321" t="s">
        <v>15</v>
      </c>
      <c r="N163" s="321" t="s">
        <v>233</v>
      </c>
    </row>
    <row r="164" spans="1:14" x14ac:dyDescent="0.25">
      <c r="D164" s="321">
        <v>86</v>
      </c>
      <c r="E164" s="321" t="s">
        <v>291</v>
      </c>
      <c r="F164" s="321" t="s">
        <v>354</v>
      </c>
      <c r="G164" s="321" t="s">
        <v>395</v>
      </c>
      <c r="H164" s="321" t="s">
        <v>18</v>
      </c>
      <c r="I164" s="321">
        <v>79</v>
      </c>
      <c r="J164" s="321" t="s">
        <v>17</v>
      </c>
    </row>
  </sheetData>
  <conditionalFormatting sqref="G1:G4 F1:F5 E1:E119">
    <cfRule type="cellIs" dxfId="1837" priority="490" operator="equal">
      <formula>83</formula>
    </cfRule>
  </conditionalFormatting>
  <conditionalFormatting sqref="D1:D4 G1:G4 J1:J4 M1:M4 P1:P4 F1:F5 I1:I5 L1:L5 O1:O5 B1:B119 E1:E119 H1:H119 K1:K119 N1:N119">
    <cfRule type="cellIs" dxfId="1836" priority="473" operator="equal">
      <formula>48</formula>
    </cfRule>
    <cfRule type="cellIs" dxfId="1835" priority="474" operator="equal">
      <formula>83</formula>
    </cfRule>
    <cfRule type="cellIs" dxfId="1834" priority="475" operator="equal">
      <formula>29</formula>
    </cfRule>
    <cfRule type="cellIs" dxfId="1833" priority="476" operator="equal">
      <formula>65</formula>
    </cfRule>
    <cfRule type="cellIs" dxfId="1832" priority="477" operator="equal">
      <formula>55</formula>
    </cfRule>
    <cfRule type="cellIs" dxfId="1831" priority="478" operator="equal">
      <formula>54</formula>
    </cfRule>
    <cfRule type="cellIs" dxfId="1830" priority="479" operator="equal">
      <formula>44</formula>
    </cfRule>
    <cfRule type="cellIs" dxfId="1829" priority="480" operator="equal">
      <formula>43</formula>
    </cfRule>
    <cfRule type="cellIs" dxfId="1828" priority="481" operator="equal">
      <formula>42</formula>
    </cfRule>
    <cfRule type="cellIs" dxfId="1827" priority="482" operator="equal">
      <formula>41</formula>
    </cfRule>
    <cfRule type="cellIs" dxfId="1826" priority="483" operator="equal">
      <formula>41</formula>
    </cfRule>
    <cfRule type="cellIs" dxfId="1825" priority="484" operator="equal">
      <formula>30</formula>
    </cfRule>
    <cfRule type="cellIs" dxfId="1824" priority="485" operator="equal">
      <formula>28</formula>
    </cfRule>
    <cfRule type="cellIs" dxfId="1823" priority="486" operator="equal">
      <formula>28</formula>
    </cfRule>
    <cfRule type="cellIs" dxfId="1822" priority="487" operator="equal">
      <formula>27</formula>
    </cfRule>
    <cfRule type="cellIs" dxfId="1821" priority="488" operator="equal">
      <formula>302</formula>
    </cfRule>
    <cfRule type="cellIs" dxfId="1820" priority="489" operator="equal">
      <formula>301</formula>
    </cfRule>
  </conditionalFormatting>
  <conditionalFormatting sqref="G5">
    <cfRule type="cellIs" dxfId="1819" priority="436" operator="equal">
      <formula>83</formula>
    </cfRule>
  </conditionalFormatting>
  <conditionalFormatting sqref="D5 G5 J5 M5 P5 S5">
    <cfRule type="cellIs" dxfId="1818" priority="419" operator="equal">
      <formula>48</formula>
    </cfRule>
    <cfRule type="cellIs" dxfId="1817" priority="420" operator="equal">
      <formula>83</formula>
    </cfRule>
    <cfRule type="cellIs" dxfId="1816" priority="421" operator="equal">
      <formula>29</formula>
    </cfRule>
    <cfRule type="cellIs" dxfId="1815" priority="422" operator="equal">
      <formula>65</formula>
    </cfRule>
    <cfRule type="cellIs" dxfId="1814" priority="423" operator="equal">
      <formula>55</formula>
    </cfRule>
    <cfRule type="cellIs" dxfId="1813" priority="424" operator="equal">
      <formula>54</formula>
    </cfRule>
    <cfRule type="cellIs" dxfId="1812" priority="425" operator="equal">
      <formula>44</formula>
    </cfRule>
    <cfRule type="cellIs" dxfId="1811" priority="426" operator="equal">
      <formula>43</formula>
    </cfRule>
    <cfRule type="cellIs" dxfId="1810" priority="427" operator="equal">
      <formula>42</formula>
    </cfRule>
    <cfRule type="cellIs" dxfId="1809" priority="428" operator="equal">
      <formula>41</formula>
    </cfRule>
    <cfRule type="cellIs" dxfId="1808" priority="429" operator="equal">
      <formula>41</formula>
    </cfRule>
    <cfRule type="cellIs" dxfId="1807" priority="430" operator="equal">
      <formula>30</formula>
    </cfRule>
    <cfRule type="cellIs" dxfId="1806" priority="431" operator="equal">
      <formula>28</formula>
    </cfRule>
    <cfRule type="cellIs" dxfId="1805" priority="432" operator="equal">
      <formula>28</formula>
    </cfRule>
    <cfRule type="cellIs" dxfId="1804" priority="433" operator="equal">
      <formula>27</formula>
    </cfRule>
    <cfRule type="cellIs" dxfId="1803" priority="434" operator="equal">
      <formula>302</formula>
    </cfRule>
    <cfRule type="cellIs" dxfId="1802" priority="435" operator="equal">
      <formula>301</formula>
    </cfRule>
  </conditionalFormatting>
  <conditionalFormatting sqref="A1:A5">
    <cfRule type="cellIs" dxfId="1801" priority="417" operator="equal">
      <formula>"F"</formula>
    </cfRule>
    <cfRule type="cellIs" dxfId="1800" priority="418" operator="equal">
      <formula>"M"</formula>
    </cfRule>
  </conditionalFormatting>
  <conditionalFormatting sqref="G5">
    <cfRule type="cellIs" dxfId="1799" priority="416" operator="equal">
      <formula>83</formula>
    </cfRule>
  </conditionalFormatting>
  <conditionalFormatting sqref="D5 G5 J5 M5 P5">
    <cfRule type="cellIs" dxfId="1798" priority="399" operator="equal">
      <formula>48</formula>
    </cfRule>
    <cfRule type="cellIs" dxfId="1797" priority="400" operator="equal">
      <formula>83</formula>
    </cfRule>
    <cfRule type="cellIs" dxfId="1796" priority="401" operator="equal">
      <formula>29</formula>
    </cfRule>
    <cfRule type="cellIs" dxfId="1795" priority="402" operator="equal">
      <formula>65</formula>
    </cfRule>
    <cfRule type="cellIs" dxfId="1794" priority="403" operator="equal">
      <formula>55</formula>
    </cfRule>
    <cfRule type="cellIs" dxfId="1793" priority="404" operator="equal">
      <formula>54</formula>
    </cfRule>
    <cfRule type="cellIs" dxfId="1792" priority="405" operator="equal">
      <formula>44</formula>
    </cfRule>
    <cfRule type="cellIs" dxfId="1791" priority="406" operator="equal">
      <formula>43</formula>
    </cfRule>
    <cfRule type="cellIs" dxfId="1790" priority="407" operator="equal">
      <formula>42</formula>
    </cfRule>
    <cfRule type="cellIs" dxfId="1789" priority="408" operator="equal">
      <formula>41</formula>
    </cfRule>
    <cfRule type="cellIs" dxfId="1788" priority="409" operator="equal">
      <formula>41</formula>
    </cfRule>
    <cfRule type="cellIs" dxfId="1787" priority="410" operator="equal">
      <formula>30</formula>
    </cfRule>
    <cfRule type="cellIs" dxfId="1786" priority="411" operator="equal">
      <formula>28</formula>
    </cfRule>
    <cfRule type="cellIs" dxfId="1785" priority="412" operator="equal">
      <formula>28</formula>
    </cfRule>
    <cfRule type="cellIs" dxfId="1784" priority="413" operator="equal">
      <formula>27</formula>
    </cfRule>
    <cfRule type="cellIs" dxfId="1783" priority="414" operator="equal">
      <formula>302</formula>
    </cfRule>
    <cfRule type="cellIs" dxfId="1782" priority="415" operator="equal">
      <formula>301</formula>
    </cfRule>
  </conditionalFormatting>
  <conditionalFormatting sqref="G5">
    <cfRule type="cellIs" dxfId="1781" priority="398" operator="equal">
      <formula>83</formula>
    </cfRule>
  </conditionalFormatting>
  <conditionalFormatting sqref="D5 G5 J5 M5 P5">
    <cfRule type="cellIs" dxfId="1780" priority="381" operator="equal">
      <formula>48</formula>
    </cfRule>
    <cfRule type="cellIs" dxfId="1779" priority="382" operator="equal">
      <formula>83</formula>
    </cfRule>
    <cfRule type="cellIs" dxfId="1778" priority="383" operator="equal">
      <formula>29</formula>
    </cfRule>
    <cfRule type="cellIs" dxfId="1777" priority="384" operator="equal">
      <formula>65</formula>
    </cfRule>
    <cfRule type="cellIs" dxfId="1776" priority="385" operator="equal">
      <formula>55</formula>
    </cfRule>
    <cfRule type="cellIs" dxfId="1775" priority="386" operator="equal">
      <formula>54</formula>
    </cfRule>
    <cfRule type="cellIs" dxfId="1774" priority="387" operator="equal">
      <formula>44</formula>
    </cfRule>
    <cfRule type="cellIs" dxfId="1773" priority="388" operator="equal">
      <formula>43</formula>
    </cfRule>
    <cfRule type="cellIs" dxfId="1772" priority="389" operator="equal">
      <formula>42</formula>
    </cfRule>
    <cfRule type="cellIs" dxfId="1771" priority="390" operator="equal">
      <formula>41</formula>
    </cfRule>
    <cfRule type="cellIs" dxfId="1770" priority="391" operator="equal">
      <formula>41</formula>
    </cfRule>
    <cfRule type="cellIs" dxfId="1769" priority="392" operator="equal">
      <formula>30</formula>
    </cfRule>
    <cfRule type="cellIs" dxfId="1768" priority="393" operator="equal">
      <formula>28</formula>
    </cfRule>
    <cfRule type="cellIs" dxfId="1767" priority="394" operator="equal">
      <formula>28</formula>
    </cfRule>
    <cfRule type="cellIs" dxfId="1766" priority="395" operator="equal">
      <formula>27</formula>
    </cfRule>
    <cfRule type="cellIs" dxfId="1765" priority="396" operator="equal">
      <formula>302</formula>
    </cfRule>
    <cfRule type="cellIs" dxfId="1764" priority="397" operator="equal">
      <formula>301</formula>
    </cfRule>
  </conditionalFormatting>
  <conditionalFormatting sqref="G5">
    <cfRule type="cellIs" dxfId="1763" priority="376" operator="equal">
      <formula>83</formula>
    </cfRule>
  </conditionalFormatting>
  <conditionalFormatting sqref="D5 G5 J5 M5 P5 S5">
    <cfRule type="cellIs" dxfId="1762" priority="359" operator="equal">
      <formula>48</formula>
    </cfRule>
    <cfRule type="cellIs" dxfId="1761" priority="360" operator="equal">
      <formula>83</formula>
    </cfRule>
    <cfRule type="cellIs" dxfId="1760" priority="361" operator="equal">
      <formula>29</formula>
    </cfRule>
    <cfRule type="cellIs" dxfId="1759" priority="362" operator="equal">
      <formula>65</formula>
    </cfRule>
    <cfRule type="cellIs" dxfId="1758" priority="363" operator="equal">
      <formula>55</formula>
    </cfRule>
    <cfRule type="cellIs" dxfId="1757" priority="364" operator="equal">
      <formula>54</formula>
    </cfRule>
    <cfRule type="cellIs" dxfId="1756" priority="365" operator="equal">
      <formula>44</formula>
    </cfRule>
    <cfRule type="cellIs" dxfId="1755" priority="366" operator="equal">
      <formula>43</formula>
    </cfRule>
    <cfRule type="cellIs" dxfId="1754" priority="367" operator="equal">
      <formula>42</formula>
    </cfRule>
    <cfRule type="cellIs" dxfId="1753" priority="368" operator="equal">
      <formula>41</formula>
    </cfRule>
    <cfRule type="cellIs" dxfId="1752" priority="369" operator="equal">
      <formula>41</formula>
    </cfRule>
    <cfRule type="cellIs" dxfId="1751" priority="370" operator="equal">
      <formula>30</formula>
    </cfRule>
    <cfRule type="cellIs" dxfId="1750" priority="371" operator="equal">
      <formula>28</formula>
    </cfRule>
    <cfRule type="cellIs" dxfId="1749" priority="372" operator="equal">
      <formula>28</formula>
    </cfRule>
    <cfRule type="cellIs" dxfId="1748" priority="373" operator="equal">
      <formula>27</formula>
    </cfRule>
    <cfRule type="cellIs" dxfId="1747" priority="374" operator="equal">
      <formula>302</formula>
    </cfRule>
    <cfRule type="cellIs" dxfId="1746" priority="375" operator="equal">
      <formula>301</formula>
    </cfRule>
  </conditionalFormatting>
  <conditionalFormatting sqref="G5">
    <cfRule type="cellIs" dxfId="1745" priority="356" operator="equal">
      <formula>83</formula>
    </cfRule>
  </conditionalFormatting>
  <conditionalFormatting sqref="D5 G5 J5 M5 P5">
    <cfRule type="cellIs" dxfId="1744" priority="339" operator="equal">
      <formula>48</formula>
    </cfRule>
    <cfRule type="cellIs" dxfId="1743" priority="340" operator="equal">
      <formula>83</formula>
    </cfRule>
    <cfRule type="cellIs" dxfId="1742" priority="341" operator="equal">
      <formula>29</formula>
    </cfRule>
    <cfRule type="cellIs" dxfId="1741" priority="342" operator="equal">
      <formula>65</formula>
    </cfRule>
    <cfRule type="cellIs" dxfId="1740" priority="343" operator="equal">
      <formula>55</formula>
    </cfRule>
    <cfRule type="cellIs" dxfId="1739" priority="344" operator="equal">
      <formula>54</formula>
    </cfRule>
    <cfRule type="cellIs" dxfId="1738" priority="345" operator="equal">
      <formula>44</formula>
    </cfRule>
    <cfRule type="cellIs" dxfId="1737" priority="346" operator="equal">
      <formula>43</formula>
    </cfRule>
    <cfRule type="cellIs" dxfId="1736" priority="347" operator="equal">
      <formula>42</formula>
    </cfRule>
    <cfRule type="cellIs" dxfId="1735" priority="348" operator="equal">
      <formula>41</formula>
    </cfRule>
    <cfRule type="cellIs" dxfId="1734" priority="349" operator="equal">
      <formula>41</formula>
    </cfRule>
    <cfRule type="cellIs" dxfId="1733" priority="350" operator="equal">
      <formula>30</formula>
    </cfRule>
    <cfRule type="cellIs" dxfId="1732" priority="351" operator="equal">
      <formula>28</formula>
    </cfRule>
    <cfRule type="cellIs" dxfId="1731" priority="352" operator="equal">
      <formula>28</formula>
    </cfRule>
    <cfRule type="cellIs" dxfId="1730" priority="353" operator="equal">
      <formula>27</formula>
    </cfRule>
    <cfRule type="cellIs" dxfId="1729" priority="354" operator="equal">
      <formula>302</formula>
    </cfRule>
    <cfRule type="cellIs" dxfId="1728" priority="355" operator="equal">
      <formula>301</formula>
    </cfRule>
  </conditionalFormatting>
  <conditionalFormatting sqref="G5">
    <cfRule type="cellIs" dxfId="1727" priority="338" operator="equal">
      <formula>83</formula>
    </cfRule>
  </conditionalFormatting>
  <conditionalFormatting sqref="D5 G5 J5 M5 P5">
    <cfRule type="cellIs" dxfId="1726" priority="321" operator="equal">
      <formula>48</formula>
    </cfRule>
    <cfRule type="cellIs" dxfId="1725" priority="322" operator="equal">
      <formula>83</formula>
    </cfRule>
    <cfRule type="cellIs" dxfId="1724" priority="323" operator="equal">
      <formula>29</formula>
    </cfRule>
    <cfRule type="cellIs" dxfId="1723" priority="324" operator="equal">
      <formula>65</formula>
    </cfRule>
    <cfRule type="cellIs" dxfId="1722" priority="325" operator="equal">
      <formula>55</formula>
    </cfRule>
    <cfRule type="cellIs" dxfId="1721" priority="326" operator="equal">
      <formula>54</formula>
    </cfRule>
    <cfRule type="cellIs" dxfId="1720" priority="327" operator="equal">
      <formula>44</formula>
    </cfRule>
    <cfRule type="cellIs" dxfId="1719" priority="328" operator="equal">
      <formula>43</formula>
    </cfRule>
    <cfRule type="cellIs" dxfId="1718" priority="329" operator="equal">
      <formula>42</formula>
    </cfRule>
    <cfRule type="cellIs" dxfId="1717" priority="330" operator="equal">
      <formula>41</formula>
    </cfRule>
    <cfRule type="cellIs" dxfId="1716" priority="331" operator="equal">
      <formula>41</formula>
    </cfRule>
    <cfRule type="cellIs" dxfId="1715" priority="332" operator="equal">
      <formula>30</formula>
    </cfRule>
    <cfRule type="cellIs" dxfId="1714" priority="333" operator="equal">
      <formula>28</formula>
    </cfRule>
    <cfRule type="cellIs" dxfId="1713" priority="334" operator="equal">
      <formula>28</formula>
    </cfRule>
    <cfRule type="cellIs" dxfId="1712" priority="335" operator="equal">
      <formula>27</formula>
    </cfRule>
    <cfRule type="cellIs" dxfId="1711" priority="336" operator="equal">
      <formula>302</formula>
    </cfRule>
    <cfRule type="cellIs" dxfId="1710" priority="337" operator="equal">
      <formula>301</formula>
    </cfRule>
  </conditionalFormatting>
  <conditionalFormatting sqref="D5:R5">
    <cfRule type="containsText" dxfId="1709" priority="316" operator="containsText" text="F">
      <formula>NOT(ISERROR(SEARCH("F",D5)))</formula>
    </cfRule>
  </conditionalFormatting>
  <conditionalFormatting sqref="G5">
    <cfRule type="cellIs" dxfId="1708" priority="315" operator="equal">
      <formula>83</formula>
    </cfRule>
  </conditionalFormatting>
  <conditionalFormatting sqref="D5 G5 J5 M5 P5">
    <cfRule type="cellIs" dxfId="1707" priority="298" operator="equal">
      <formula>48</formula>
    </cfRule>
    <cfRule type="cellIs" dxfId="1706" priority="299" operator="equal">
      <formula>83</formula>
    </cfRule>
    <cfRule type="cellIs" dxfId="1705" priority="300" operator="equal">
      <formula>29</formula>
    </cfRule>
    <cfRule type="cellIs" dxfId="1704" priority="301" operator="equal">
      <formula>65</formula>
    </cfRule>
    <cfRule type="cellIs" dxfId="1703" priority="302" operator="equal">
      <formula>55</formula>
    </cfRule>
    <cfRule type="cellIs" dxfId="1702" priority="303" operator="equal">
      <formula>54</formula>
    </cfRule>
    <cfRule type="cellIs" dxfId="1701" priority="304" operator="equal">
      <formula>44</formula>
    </cfRule>
    <cfRule type="cellIs" dxfId="1700" priority="305" operator="equal">
      <formula>43</formula>
    </cfRule>
    <cfRule type="cellIs" dxfId="1699" priority="306" operator="equal">
      <formula>42</formula>
    </cfRule>
    <cfRule type="cellIs" dxfId="1698" priority="307" operator="equal">
      <formula>41</formula>
    </cfRule>
    <cfRule type="cellIs" dxfId="1697" priority="308" operator="equal">
      <formula>41</formula>
    </cfRule>
    <cfRule type="cellIs" dxfId="1696" priority="309" operator="equal">
      <formula>30</formula>
    </cfRule>
    <cfRule type="cellIs" dxfId="1695" priority="310" operator="equal">
      <formula>28</formula>
    </cfRule>
    <cfRule type="cellIs" dxfId="1694" priority="311" operator="equal">
      <formula>28</formula>
    </cfRule>
    <cfRule type="cellIs" dxfId="1693" priority="312" operator="equal">
      <formula>27</formula>
    </cfRule>
    <cfRule type="cellIs" dxfId="1692" priority="313" operator="equal">
      <formula>302</formula>
    </cfRule>
    <cfRule type="cellIs" dxfId="1691" priority="314" operator="equal">
      <formula>301</formula>
    </cfRule>
  </conditionalFormatting>
  <conditionalFormatting sqref="G5">
    <cfRule type="cellIs" dxfId="1690" priority="223" operator="equal">
      <formula>83</formula>
    </cfRule>
  </conditionalFormatting>
  <conditionalFormatting sqref="D5 G5 J5 M5 P5 S5">
    <cfRule type="cellIs" dxfId="1689" priority="206" operator="equal">
      <formula>48</formula>
    </cfRule>
    <cfRule type="cellIs" dxfId="1688" priority="207" operator="equal">
      <formula>83</formula>
    </cfRule>
    <cfRule type="cellIs" dxfId="1687" priority="208" operator="equal">
      <formula>29</formula>
    </cfRule>
    <cfRule type="cellIs" dxfId="1686" priority="209" operator="equal">
      <formula>65</formula>
    </cfRule>
    <cfRule type="cellIs" dxfId="1685" priority="210" operator="equal">
      <formula>55</formula>
    </cfRule>
    <cfRule type="cellIs" dxfId="1684" priority="211" operator="equal">
      <formula>54</formula>
    </cfRule>
    <cfRule type="cellIs" dxfId="1683" priority="212" operator="equal">
      <formula>44</formula>
    </cfRule>
    <cfRule type="cellIs" dxfId="1682" priority="213" operator="equal">
      <formula>43</formula>
    </cfRule>
    <cfRule type="cellIs" dxfId="1681" priority="214" operator="equal">
      <formula>42</formula>
    </cfRule>
    <cfRule type="cellIs" dxfId="1680" priority="215" operator="equal">
      <formula>41</formula>
    </cfRule>
    <cfRule type="cellIs" dxfId="1679" priority="216" operator="equal">
      <formula>41</formula>
    </cfRule>
    <cfRule type="cellIs" dxfId="1678" priority="217" operator="equal">
      <formula>30</formula>
    </cfRule>
    <cfRule type="cellIs" dxfId="1677" priority="218" operator="equal">
      <formula>28</formula>
    </cfRule>
    <cfRule type="cellIs" dxfId="1676" priority="219" operator="equal">
      <formula>28</formula>
    </cfRule>
    <cfRule type="cellIs" dxfId="1675" priority="220" operator="equal">
      <formula>27</formula>
    </cfRule>
    <cfRule type="cellIs" dxfId="1674" priority="221" operator="equal">
      <formula>302</formula>
    </cfRule>
    <cfRule type="cellIs" dxfId="1673" priority="222" operator="equal">
      <formula>301</formula>
    </cfRule>
  </conditionalFormatting>
  <conditionalFormatting sqref="G5">
    <cfRule type="cellIs" dxfId="1672" priority="203" operator="equal">
      <formula>83</formula>
    </cfRule>
  </conditionalFormatting>
  <conditionalFormatting sqref="D5 G5 J5 M5 P5">
    <cfRule type="cellIs" dxfId="1671" priority="186" operator="equal">
      <formula>48</formula>
    </cfRule>
    <cfRule type="cellIs" dxfId="1670" priority="187" operator="equal">
      <formula>83</formula>
    </cfRule>
    <cfRule type="cellIs" dxfId="1669" priority="188" operator="equal">
      <formula>29</formula>
    </cfRule>
    <cfRule type="cellIs" dxfId="1668" priority="189" operator="equal">
      <formula>65</formula>
    </cfRule>
    <cfRule type="cellIs" dxfId="1667" priority="190" operator="equal">
      <formula>55</formula>
    </cfRule>
    <cfRule type="cellIs" dxfId="1666" priority="191" operator="equal">
      <formula>54</formula>
    </cfRule>
    <cfRule type="cellIs" dxfId="1665" priority="192" operator="equal">
      <formula>44</formula>
    </cfRule>
    <cfRule type="cellIs" dxfId="1664" priority="193" operator="equal">
      <formula>43</formula>
    </cfRule>
    <cfRule type="cellIs" dxfId="1663" priority="194" operator="equal">
      <formula>42</formula>
    </cfRule>
    <cfRule type="cellIs" dxfId="1662" priority="195" operator="equal">
      <formula>41</formula>
    </cfRule>
    <cfRule type="cellIs" dxfId="1661" priority="196" operator="equal">
      <formula>41</formula>
    </cfRule>
    <cfRule type="cellIs" dxfId="1660" priority="197" operator="equal">
      <formula>30</formula>
    </cfRule>
    <cfRule type="cellIs" dxfId="1659" priority="198" operator="equal">
      <formula>28</formula>
    </cfRule>
    <cfRule type="cellIs" dxfId="1658" priority="199" operator="equal">
      <formula>28</formula>
    </cfRule>
    <cfRule type="cellIs" dxfId="1657" priority="200" operator="equal">
      <formula>27</formula>
    </cfRule>
    <cfRule type="cellIs" dxfId="1656" priority="201" operator="equal">
      <formula>302</formula>
    </cfRule>
    <cfRule type="cellIs" dxfId="1655" priority="202" operator="equal">
      <formula>301</formula>
    </cfRule>
  </conditionalFormatting>
  <conditionalFormatting sqref="G5">
    <cfRule type="cellIs" dxfId="1654" priority="185" operator="equal">
      <formula>83</formula>
    </cfRule>
  </conditionalFormatting>
  <conditionalFormatting sqref="D5 G5 J5 M5 P5">
    <cfRule type="cellIs" dxfId="1653" priority="168" operator="equal">
      <formula>48</formula>
    </cfRule>
    <cfRule type="cellIs" dxfId="1652" priority="169" operator="equal">
      <formula>83</formula>
    </cfRule>
    <cfRule type="cellIs" dxfId="1651" priority="170" operator="equal">
      <formula>29</formula>
    </cfRule>
    <cfRule type="cellIs" dxfId="1650" priority="171" operator="equal">
      <formula>65</formula>
    </cfRule>
    <cfRule type="cellIs" dxfId="1649" priority="172" operator="equal">
      <formula>55</formula>
    </cfRule>
    <cfRule type="cellIs" dxfId="1648" priority="173" operator="equal">
      <formula>54</formula>
    </cfRule>
    <cfRule type="cellIs" dxfId="1647" priority="174" operator="equal">
      <formula>44</formula>
    </cfRule>
    <cfRule type="cellIs" dxfId="1646" priority="175" operator="equal">
      <formula>43</formula>
    </cfRule>
    <cfRule type="cellIs" dxfId="1645" priority="176" operator="equal">
      <formula>42</formula>
    </cfRule>
    <cfRule type="cellIs" dxfId="1644" priority="177" operator="equal">
      <formula>41</formula>
    </cfRule>
    <cfRule type="cellIs" dxfId="1643" priority="178" operator="equal">
      <formula>41</formula>
    </cfRule>
    <cfRule type="cellIs" dxfId="1642" priority="179" operator="equal">
      <formula>30</formula>
    </cfRule>
    <cfRule type="cellIs" dxfId="1641" priority="180" operator="equal">
      <formula>28</formula>
    </cfRule>
    <cfRule type="cellIs" dxfId="1640" priority="181" operator="equal">
      <formula>28</formula>
    </cfRule>
    <cfRule type="cellIs" dxfId="1639" priority="182" operator="equal">
      <formula>27</formula>
    </cfRule>
    <cfRule type="cellIs" dxfId="1638" priority="183" operator="equal">
      <formula>302</formula>
    </cfRule>
    <cfRule type="cellIs" dxfId="1637" priority="184" operator="equal">
      <formula>301</formula>
    </cfRule>
  </conditionalFormatting>
  <conditionalFormatting sqref="G5">
    <cfRule type="cellIs" dxfId="1636" priority="163" operator="equal">
      <formula>83</formula>
    </cfRule>
  </conditionalFormatting>
  <conditionalFormatting sqref="D5 G5 J5 M5 P5 S5">
    <cfRule type="cellIs" dxfId="1635" priority="146" operator="equal">
      <formula>48</formula>
    </cfRule>
    <cfRule type="cellIs" dxfId="1634" priority="147" operator="equal">
      <formula>83</formula>
    </cfRule>
    <cfRule type="cellIs" dxfId="1633" priority="148" operator="equal">
      <formula>29</formula>
    </cfRule>
    <cfRule type="cellIs" dxfId="1632" priority="149" operator="equal">
      <formula>65</formula>
    </cfRule>
    <cfRule type="cellIs" dxfId="1631" priority="150" operator="equal">
      <formula>55</formula>
    </cfRule>
    <cfRule type="cellIs" dxfId="1630" priority="151" operator="equal">
      <formula>54</formula>
    </cfRule>
    <cfRule type="cellIs" dxfId="1629" priority="152" operator="equal">
      <formula>44</formula>
    </cfRule>
    <cfRule type="cellIs" dxfId="1628" priority="153" operator="equal">
      <formula>43</formula>
    </cfRule>
    <cfRule type="cellIs" dxfId="1627" priority="154" operator="equal">
      <formula>42</formula>
    </cfRule>
    <cfRule type="cellIs" dxfId="1626" priority="155" operator="equal">
      <formula>41</formula>
    </cfRule>
    <cfRule type="cellIs" dxfId="1625" priority="156" operator="equal">
      <formula>41</formula>
    </cfRule>
    <cfRule type="cellIs" dxfId="1624" priority="157" operator="equal">
      <formula>30</formula>
    </cfRule>
    <cfRule type="cellIs" dxfId="1623" priority="158" operator="equal">
      <formula>28</formula>
    </cfRule>
    <cfRule type="cellIs" dxfId="1622" priority="159" operator="equal">
      <formula>28</formula>
    </cfRule>
    <cfRule type="cellIs" dxfId="1621" priority="160" operator="equal">
      <formula>27</formula>
    </cfRule>
    <cfRule type="cellIs" dxfId="1620" priority="161" operator="equal">
      <formula>302</formula>
    </cfRule>
    <cfRule type="cellIs" dxfId="1619" priority="162" operator="equal">
      <formula>301</formula>
    </cfRule>
  </conditionalFormatting>
  <conditionalFormatting sqref="G5">
    <cfRule type="cellIs" dxfId="1618" priority="143" operator="equal">
      <formula>83</formula>
    </cfRule>
  </conditionalFormatting>
  <conditionalFormatting sqref="D5 G5 J5 M5 P5">
    <cfRule type="cellIs" dxfId="1617" priority="126" operator="equal">
      <formula>48</formula>
    </cfRule>
    <cfRule type="cellIs" dxfId="1616" priority="127" operator="equal">
      <formula>83</formula>
    </cfRule>
    <cfRule type="cellIs" dxfId="1615" priority="128" operator="equal">
      <formula>29</formula>
    </cfRule>
    <cfRule type="cellIs" dxfId="1614" priority="129" operator="equal">
      <formula>65</formula>
    </cfRule>
    <cfRule type="cellIs" dxfId="1613" priority="130" operator="equal">
      <formula>55</formula>
    </cfRule>
    <cfRule type="cellIs" dxfId="1612" priority="131" operator="equal">
      <formula>54</formula>
    </cfRule>
    <cfRule type="cellIs" dxfId="1611" priority="132" operator="equal">
      <formula>44</formula>
    </cfRule>
    <cfRule type="cellIs" dxfId="1610" priority="133" operator="equal">
      <formula>43</formula>
    </cfRule>
    <cfRule type="cellIs" dxfId="1609" priority="134" operator="equal">
      <formula>42</formula>
    </cfRule>
    <cfRule type="cellIs" dxfId="1608" priority="135" operator="equal">
      <formula>41</formula>
    </cfRule>
    <cfRule type="cellIs" dxfId="1607" priority="136" operator="equal">
      <formula>41</formula>
    </cfRule>
    <cfRule type="cellIs" dxfId="1606" priority="137" operator="equal">
      <formula>30</formula>
    </cfRule>
    <cfRule type="cellIs" dxfId="1605" priority="138" operator="equal">
      <formula>28</formula>
    </cfRule>
    <cfRule type="cellIs" dxfId="1604" priority="139" operator="equal">
      <formula>28</formula>
    </cfRule>
    <cfRule type="cellIs" dxfId="1603" priority="140" operator="equal">
      <formula>27</formula>
    </cfRule>
    <cfRule type="cellIs" dxfId="1602" priority="141" operator="equal">
      <formula>302</formula>
    </cfRule>
    <cfRule type="cellIs" dxfId="1601" priority="142" operator="equal">
      <formula>301</formula>
    </cfRule>
  </conditionalFormatting>
  <conditionalFormatting sqref="G5">
    <cfRule type="cellIs" dxfId="1600" priority="125" operator="equal">
      <formula>83</formula>
    </cfRule>
  </conditionalFormatting>
  <conditionalFormatting sqref="D5 G5 J5 M5 P5">
    <cfRule type="cellIs" dxfId="1599" priority="108" operator="equal">
      <formula>48</formula>
    </cfRule>
    <cfRule type="cellIs" dxfId="1598" priority="109" operator="equal">
      <formula>83</formula>
    </cfRule>
    <cfRule type="cellIs" dxfId="1597" priority="110" operator="equal">
      <formula>29</formula>
    </cfRule>
    <cfRule type="cellIs" dxfId="1596" priority="111" operator="equal">
      <formula>65</formula>
    </cfRule>
    <cfRule type="cellIs" dxfId="1595" priority="112" operator="equal">
      <formula>55</formula>
    </cfRule>
    <cfRule type="cellIs" dxfId="1594" priority="113" operator="equal">
      <formula>54</formula>
    </cfRule>
    <cfRule type="cellIs" dxfId="1593" priority="114" operator="equal">
      <formula>44</formula>
    </cfRule>
    <cfRule type="cellIs" dxfId="1592" priority="115" operator="equal">
      <formula>43</formula>
    </cfRule>
    <cfRule type="cellIs" dxfId="1591" priority="116" operator="equal">
      <formula>42</formula>
    </cfRule>
    <cfRule type="cellIs" dxfId="1590" priority="117" operator="equal">
      <formula>41</formula>
    </cfRule>
    <cfRule type="cellIs" dxfId="1589" priority="118" operator="equal">
      <formula>41</formula>
    </cfRule>
    <cfRule type="cellIs" dxfId="1588" priority="119" operator="equal">
      <formula>30</formula>
    </cfRule>
    <cfRule type="cellIs" dxfId="1587" priority="120" operator="equal">
      <formula>28</formula>
    </cfRule>
    <cfRule type="cellIs" dxfId="1586" priority="121" operator="equal">
      <formula>28</formula>
    </cfRule>
    <cfRule type="cellIs" dxfId="1585" priority="122" operator="equal">
      <formula>27</formula>
    </cfRule>
    <cfRule type="cellIs" dxfId="1584" priority="123" operator="equal">
      <formula>302</formula>
    </cfRule>
    <cfRule type="cellIs" dxfId="1583" priority="124" operator="equal">
      <formula>301</formula>
    </cfRule>
  </conditionalFormatting>
  <conditionalFormatting sqref="D5:R5">
    <cfRule type="containsText" dxfId="1582" priority="103" operator="containsText" text="F">
      <formula>NOT(ISERROR(SEARCH("F",D5)))</formula>
    </cfRule>
  </conditionalFormatting>
  <conditionalFormatting sqref="G5">
    <cfRule type="cellIs" dxfId="1581" priority="98" operator="equal">
      <formula>83</formula>
    </cfRule>
  </conditionalFormatting>
  <conditionalFormatting sqref="D5 G5 J5 M5 P5">
    <cfRule type="cellIs" dxfId="1580" priority="81" operator="equal">
      <formula>48</formula>
    </cfRule>
    <cfRule type="cellIs" dxfId="1579" priority="82" operator="equal">
      <formula>83</formula>
    </cfRule>
    <cfRule type="cellIs" dxfId="1578" priority="83" operator="equal">
      <formula>29</formula>
    </cfRule>
    <cfRule type="cellIs" dxfId="1577" priority="84" operator="equal">
      <formula>65</formula>
    </cfRule>
    <cfRule type="cellIs" dxfId="1576" priority="85" operator="equal">
      <formula>55</formula>
    </cfRule>
    <cfRule type="cellIs" dxfId="1575" priority="86" operator="equal">
      <formula>54</formula>
    </cfRule>
    <cfRule type="cellIs" dxfId="1574" priority="87" operator="equal">
      <formula>44</formula>
    </cfRule>
    <cfRule type="cellIs" dxfId="1573" priority="88" operator="equal">
      <formula>43</formula>
    </cfRule>
    <cfRule type="cellIs" dxfId="1572" priority="89" operator="equal">
      <formula>42</formula>
    </cfRule>
    <cfRule type="cellIs" dxfId="1571" priority="90" operator="equal">
      <formula>41</formula>
    </cfRule>
    <cfRule type="cellIs" dxfId="1570" priority="91" operator="equal">
      <formula>41</formula>
    </cfRule>
    <cfRule type="cellIs" dxfId="1569" priority="92" operator="equal">
      <formula>30</formula>
    </cfRule>
    <cfRule type="cellIs" dxfId="1568" priority="93" operator="equal">
      <formula>28</formula>
    </cfRule>
    <cfRule type="cellIs" dxfId="1567" priority="94" operator="equal">
      <formula>28</formula>
    </cfRule>
    <cfRule type="cellIs" dxfId="1566" priority="95" operator="equal">
      <formula>27</formula>
    </cfRule>
    <cfRule type="cellIs" dxfId="1565" priority="96" operator="equal">
      <formula>302</formula>
    </cfRule>
    <cfRule type="cellIs" dxfId="1564" priority="97" operator="equal">
      <formula>301</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BK302"/>
  <sheetViews>
    <sheetView zoomScale="90" zoomScaleNormal="90" workbookViewId="0">
      <selection activeCell="L28" sqref="L28"/>
    </sheetView>
  </sheetViews>
  <sheetFormatPr defaultRowHeight="13.5" x14ac:dyDescent="0.25"/>
  <cols>
    <col min="1" max="1" width="4" style="256" bestFit="1" customWidth="1"/>
    <col min="2" max="3" width="3.42578125" style="256" bestFit="1" customWidth="1"/>
    <col min="4" max="4" width="13.42578125" style="256" customWidth="1"/>
    <col min="5" max="5" width="23" style="256" bestFit="1" customWidth="1"/>
    <col min="6" max="6" width="6.42578125" style="256" bestFit="1" customWidth="1"/>
    <col min="7" max="7" width="3.28515625" style="256" bestFit="1" customWidth="1"/>
    <col min="8" max="8" width="3.42578125" style="256" bestFit="1" customWidth="1"/>
    <col min="9" max="9" width="6.42578125" style="256" bestFit="1" customWidth="1"/>
    <col min="10" max="10" width="3.28515625" style="256" bestFit="1" customWidth="1"/>
    <col min="11" max="11" width="3.42578125" style="256" bestFit="1" customWidth="1"/>
    <col min="12" max="12" width="6.42578125" style="256" bestFit="1" customWidth="1"/>
    <col min="13" max="13" width="3.28515625" style="256" bestFit="1" customWidth="1"/>
    <col min="14" max="14" width="3.42578125" style="256" bestFit="1" customWidth="1"/>
    <col min="15" max="15" width="6.42578125" style="256" bestFit="1" customWidth="1"/>
    <col min="16" max="16" width="3.28515625" style="256" bestFit="1" customWidth="1"/>
    <col min="17" max="17" width="3.42578125" style="256" bestFit="1" customWidth="1"/>
    <col min="18" max="18" width="6.42578125" style="256" bestFit="1" customWidth="1"/>
    <col min="19" max="19" width="4.28515625" style="256" customWidth="1"/>
    <col min="20" max="20" width="3.42578125" style="256" customWidth="1"/>
    <col min="21" max="21" width="6.42578125" style="256" bestFit="1" customWidth="1"/>
    <col min="22" max="23" width="3.28515625" style="256" bestFit="1" customWidth="1"/>
    <col min="24" max="29" width="6.42578125" style="256" bestFit="1" customWidth="1"/>
    <col min="30" max="41" width="5.5703125" style="256" bestFit="1" customWidth="1"/>
    <col min="42" max="46" width="4.85546875" style="256" customWidth="1"/>
    <col min="47" max="47" width="6.42578125" style="256" bestFit="1" customWidth="1"/>
    <col min="48" max="48" width="3" style="283" bestFit="1" customWidth="1"/>
    <col min="49" max="49" width="3.28515625" style="283" bestFit="1" customWidth="1"/>
    <col min="50" max="50" width="6.42578125" style="283" bestFit="1" customWidth="1"/>
    <col min="51" max="51" width="3" style="256" bestFit="1" customWidth="1"/>
    <col min="52" max="52" width="3.28515625" style="256" bestFit="1" customWidth="1"/>
    <col min="53" max="53" width="6.42578125" style="256" bestFit="1" customWidth="1"/>
    <col min="54" max="54" width="3" style="256" bestFit="1" customWidth="1"/>
    <col min="55" max="55" width="3.28515625" style="256" bestFit="1" customWidth="1"/>
    <col min="56" max="56" width="6.42578125" style="256" bestFit="1" customWidth="1"/>
    <col min="57" max="57" width="3" style="256" bestFit="1" customWidth="1"/>
    <col min="58" max="58" width="3.28515625" style="256" bestFit="1" customWidth="1"/>
    <col min="59" max="59" width="6.42578125" style="256" bestFit="1" customWidth="1"/>
    <col min="60" max="60" width="3" style="256" bestFit="1" customWidth="1"/>
    <col min="61" max="61" width="3.28515625" style="256" bestFit="1" customWidth="1"/>
    <col min="62" max="62" width="6" style="256" bestFit="1" customWidth="1"/>
    <col min="63" max="63" width="4.42578125" style="256" bestFit="1" customWidth="1"/>
    <col min="64" max="16384" width="9.140625" style="256"/>
  </cols>
  <sheetData>
    <row r="1" spans="1:63" ht="18.75" customHeight="1" x14ac:dyDescent="0.25">
      <c r="A1" s="378" t="s">
        <v>12</v>
      </c>
      <c r="B1" s="378" t="s">
        <v>61</v>
      </c>
      <c r="C1" s="378" t="s">
        <v>215</v>
      </c>
      <c r="D1" s="380" t="s">
        <v>3</v>
      </c>
      <c r="E1" s="381" t="s">
        <v>4</v>
      </c>
      <c r="F1" s="380" t="s">
        <v>5</v>
      </c>
      <c r="G1" s="380"/>
      <c r="H1" s="380"/>
      <c r="I1" s="380" t="s">
        <v>6</v>
      </c>
      <c r="J1" s="380"/>
      <c r="K1" s="380"/>
      <c r="L1" s="380" t="s">
        <v>7</v>
      </c>
      <c r="M1" s="380"/>
      <c r="N1" s="380"/>
      <c r="O1" s="380" t="s">
        <v>8</v>
      </c>
      <c r="P1" s="380"/>
      <c r="Q1" s="380"/>
      <c r="R1" s="380" t="s">
        <v>9</v>
      </c>
      <c r="S1" s="380"/>
      <c r="T1" s="380"/>
      <c r="U1" s="380" t="s">
        <v>184</v>
      </c>
      <c r="V1" s="380"/>
      <c r="W1" s="380"/>
      <c r="X1" s="288" t="s">
        <v>5</v>
      </c>
      <c r="Y1" s="288" t="s">
        <v>6</v>
      </c>
      <c r="Z1" s="288" t="s">
        <v>7</v>
      </c>
      <c r="AA1" s="288" t="s">
        <v>8</v>
      </c>
      <c r="AB1" s="288" t="s">
        <v>9</v>
      </c>
      <c r="AC1" s="288" t="s">
        <v>184</v>
      </c>
      <c r="AD1" s="289" t="s">
        <v>5</v>
      </c>
      <c r="AE1" s="289" t="s">
        <v>6</v>
      </c>
      <c r="AF1" s="289" t="s">
        <v>7</v>
      </c>
      <c r="AG1" s="289" t="s">
        <v>8</v>
      </c>
      <c r="AH1" s="289" t="s">
        <v>9</v>
      </c>
      <c r="AI1" s="289" t="s">
        <v>184</v>
      </c>
      <c r="AJ1" s="290" t="s">
        <v>5</v>
      </c>
      <c r="AK1" s="290" t="s">
        <v>6</v>
      </c>
      <c r="AL1" s="290" t="s">
        <v>7</v>
      </c>
      <c r="AM1" s="290" t="s">
        <v>8</v>
      </c>
      <c r="AN1" s="290" t="s">
        <v>9</v>
      </c>
      <c r="AO1" s="290" t="s">
        <v>184</v>
      </c>
      <c r="AP1" s="367" t="s">
        <v>218</v>
      </c>
      <c r="AQ1" s="368"/>
      <c r="AR1" s="368"/>
      <c r="AS1" s="368"/>
      <c r="AT1" s="369"/>
      <c r="AU1" s="375" t="s">
        <v>5</v>
      </c>
      <c r="AV1" s="375"/>
      <c r="AW1" s="375"/>
      <c r="AX1" s="376" t="s">
        <v>6</v>
      </c>
      <c r="AY1" s="376"/>
      <c r="AZ1" s="376"/>
      <c r="BA1" s="377" t="s">
        <v>7</v>
      </c>
      <c r="BB1" s="377"/>
      <c r="BC1" s="377"/>
      <c r="BD1" s="363" t="s">
        <v>8</v>
      </c>
      <c r="BE1" s="363"/>
      <c r="BF1" s="363"/>
      <c r="BG1" s="364" t="s">
        <v>9</v>
      </c>
      <c r="BH1" s="365"/>
      <c r="BI1" s="366"/>
      <c r="BJ1" s="373" t="s">
        <v>13</v>
      </c>
      <c r="BK1" s="373" t="s">
        <v>14</v>
      </c>
    </row>
    <row r="2" spans="1:63" ht="21" customHeight="1" x14ac:dyDescent="0.25">
      <c r="A2" s="379"/>
      <c r="B2" s="379"/>
      <c r="C2" s="379"/>
      <c r="D2" s="374"/>
      <c r="E2" s="374"/>
      <c r="F2" s="273" t="s">
        <v>58</v>
      </c>
      <c r="G2" s="263" t="s">
        <v>1</v>
      </c>
      <c r="H2" s="263" t="s">
        <v>59</v>
      </c>
      <c r="I2" s="273" t="s">
        <v>58</v>
      </c>
      <c r="J2" s="263" t="s">
        <v>1</v>
      </c>
      <c r="K2" s="263" t="s">
        <v>59</v>
      </c>
      <c r="L2" s="273" t="s">
        <v>58</v>
      </c>
      <c r="M2" s="263" t="s">
        <v>1</v>
      </c>
      <c r="N2" s="263" t="s">
        <v>59</v>
      </c>
      <c r="O2" s="273" t="s">
        <v>58</v>
      </c>
      <c r="P2" s="263" t="s">
        <v>1</v>
      </c>
      <c r="Q2" s="263" t="s">
        <v>59</v>
      </c>
      <c r="R2" s="273" t="s">
        <v>58</v>
      </c>
      <c r="S2" s="263" t="s">
        <v>1</v>
      </c>
      <c r="T2" s="263" t="s">
        <v>59</v>
      </c>
      <c r="U2" s="273" t="s">
        <v>58</v>
      </c>
      <c r="V2" s="263" t="s">
        <v>1</v>
      </c>
      <c r="W2" s="263" t="s">
        <v>59</v>
      </c>
      <c r="X2" s="291" t="s">
        <v>58</v>
      </c>
      <c r="Y2" s="291" t="s">
        <v>58</v>
      </c>
      <c r="Z2" s="291" t="s">
        <v>58</v>
      </c>
      <c r="AA2" s="291" t="s">
        <v>58</v>
      </c>
      <c r="AB2" s="291" t="s">
        <v>58</v>
      </c>
      <c r="AC2" s="291" t="s">
        <v>58</v>
      </c>
      <c r="AD2" s="286" t="s">
        <v>1</v>
      </c>
      <c r="AE2" s="286" t="s">
        <v>1</v>
      </c>
      <c r="AF2" s="286" t="s">
        <v>1</v>
      </c>
      <c r="AG2" s="286" t="s">
        <v>1</v>
      </c>
      <c r="AH2" s="286" t="s">
        <v>1</v>
      </c>
      <c r="AI2" s="286" t="s">
        <v>1</v>
      </c>
      <c r="AJ2" s="292" t="s">
        <v>59</v>
      </c>
      <c r="AK2" s="292" t="s">
        <v>59</v>
      </c>
      <c r="AL2" s="292" t="s">
        <v>59</v>
      </c>
      <c r="AM2" s="292" t="s">
        <v>59</v>
      </c>
      <c r="AN2" s="292" t="s">
        <v>59</v>
      </c>
      <c r="AO2" s="292" t="s">
        <v>59</v>
      </c>
      <c r="AP2" s="370"/>
      <c r="AQ2" s="371"/>
      <c r="AR2" s="371"/>
      <c r="AS2" s="371"/>
      <c r="AT2" s="372"/>
      <c r="AU2" s="295" t="s">
        <v>58</v>
      </c>
      <c r="AV2" s="295" t="s">
        <v>1</v>
      </c>
      <c r="AW2" s="295" t="s">
        <v>59</v>
      </c>
      <c r="AX2" s="293" t="s">
        <v>58</v>
      </c>
      <c r="AY2" s="293" t="s">
        <v>1</v>
      </c>
      <c r="AZ2" s="293" t="s">
        <v>59</v>
      </c>
      <c r="BA2" s="280" t="s">
        <v>58</v>
      </c>
      <c r="BB2" s="280" t="s">
        <v>1</v>
      </c>
      <c r="BC2" s="280" t="s">
        <v>59</v>
      </c>
      <c r="BD2" s="281" t="s">
        <v>58</v>
      </c>
      <c r="BE2" s="281" t="s">
        <v>1</v>
      </c>
      <c r="BF2" s="281" t="s">
        <v>59</v>
      </c>
      <c r="BG2" s="282" t="s">
        <v>58</v>
      </c>
      <c r="BH2" s="282" t="s">
        <v>1</v>
      </c>
      <c r="BI2" s="282" t="s">
        <v>59</v>
      </c>
      <c r="BJ2" s="374"/>
      <c r="BK2" s="374"/>
    </row>
    <row r="3" spans="1:63" ht="17.25" x14ac:dyDescent="0.3">
      <c r="A3" s="311">
        <v>1</v>
      </c>
      <c r="B3" s="287" t="str">
        <f>IF(OR(F3=42,I3=42,L3=42,O3=42,R3=42,U3=42),"S",IF(OR(F3=43,I3=43,L3=43,O3=43,R3=43,U3=43),"S",IF(OR(F3=44,I3=44,L3=44,O3=44,R3=44,U3=44),"S",IF(OR(F3=54,I3=54,L3=54,O3=54,R3=54,U3=54),"C",IF(OR(F3=55,I3=55,L3=55,O3=55,R3=55,U3=55),"C",IF(OR(F3=27,I3=27,L3=27,O3=27,R3=27,U3=27),"H",IF(OR(F3=28,I3=28,L3=28,O3=28,R3=28,U3=28),"H",IF(OR(F3=29,I3=29,L3=29,O3=29,R3=29,U3=29),"H",""))))))))</f>
        <v>S</v>
      </c>
      <c r="C3" s="309" t="s">
        <v>1</v>
      </c>
      <c r="D3" s="323">
        <v>17603655</v>
      </c>
      <c r="E3" s="322" t="s">
        <v>232</v>
      </c>
      <c r="F3" s="315">
        <v>301</v>
      </c>
      <c r="G3" s="315">
        <v>79</v>
      </c>
      <c r="H3" s="315" t="s">
        <v>19</v>
      </c>
      <c r="I3" s="315">
        <v>83</v>
      </c>
      <c r="J3" s="315">
        <v>87</v>
      </c>
      <c r="K3" s="315" t="s">
        <v>18</v>
      </c>
      <c r="L3" s="315">
        <v>42</v>
      </c>
      <c r="M3" s="315">
        <v>75</v>
      </c>
      <c r="N3" s="315" t="s">
        <v>19</v>
      </c>
      <c r="O3" s="315">
        <v>43</v>
      </c>
      <c r="P3" s="315">
        <v>75</v>
      </c>
      <c r="Q3" s="315" t="s">
        <v>19</v>
      </c>
      <c r="R3" s="315">
        <v>41</v>
      </c>
      <c r="S3" s="315">
        <v>71</v>
      </c>
      <c r="T3" s="315" t="s">
        <v>19</v>
      </c>
      <c r="U3" s="315"/>
      <c r="V3" s="315"/>
      <c r="W3" s="315"/>
      <c r="X3" s="294">
        <f t="shared" ref="X3" si="0">F3</f>
        <v>301</v>
      </c>
      <c r="Y3" s="294">
        <f t="shared" ref="Y3" si="1">I3</f>
        <v>83</v>
      </c>
      <c r="Z3" s="294">
        <f t="shared" ref="Z3" si="2">L3</f>
        <v>42</v>
      </c>
      <c r="AA3" s="294">
        <f t="shared" ref="AA3" si="3">O3</f>
        <v>43</v>
      </c>
      <c r="AB3" s="294">
        <f t="shared" ref="AB3" si="4">R3</f>
        <v>41</v>
      </c>
      <c r="AC3" s="294">
        <f t="shared" ref="AC3" si="5">U3</f>
        <v>0</v>
      </c>
      <c r="AD3" s="284">
        <f t="shared" ref="AD3" si="6">G3</f>
        <v>79</v>
      </c>
      <c r="AE3" s="284">
        <f t="shared" ref="AE3" si="7">J3</f>
        <v>87</v>
      </c>
      <c r="AF3" s="284">
        <f t="shared" ref="AF3" si="8">M3</f>
        <v>75</v>
      </c>
      <c r="AG3" s="284">
        <f t="shared" ref="AG3" si="9">P3</f>
        <v>75</v>
      </c>
      <c r="AH3" s="284">
        <f t="shared" ref="AH3" si="10">S3</f>
        <v>71</v>
      </c>
      <c r="AI3" s="284">
        <f t="shared" ref="AI3" si="11">V3</f>
        <v>0</v>
      </c>
      <c r="AJ3" s="285" t="str">
        <f t="shared" ref="AJ3" si="12">H3</f>
        <v>C1</v>
      </c>
      <c r="AK3" s="285" t="str">
        <f t="shared" ref="AK3" si="13">K3</f>
        <v>B2</v>
      </c>
      <c r="AL3" s="285" t="str">
        <f t="shared" ref="AL3" si="14">N3</f>
        <v>C1</v>
      </c>
      <c r="AM3" s="285" t="str">
        <f t="shared" ref="AM3" si="15">Q3</f>
        <v>C1</v>
      </c>
      <c r="AN3" s="285" t="str">
        <f t="shared" ref="AN3" si="16">T3</f>
        <v>C1</v>
      </c>
      <c r="AO3" s="285">
        <f t="shared" ref="AO3" si="17">W3</f>
        <v>0</v>
      </c>
      <c r="AP3" s="310">
        <f>IFERROR(LARGE(AD3:AI3,1),0)</f>
        <v>87</v>
      </c>
      <c r="AQ3" s="310">
        <f>IFERROR(LARGE(AD3:AI3,2),0)</f>
        <v>79</v>
      </c>
      <c r="AR3" s="310">
        <f>IFERROR(LARGE(AD3:AI3,3),0)</f>
        <v>75</v>
      </c>
      <c r="AS3" s="310">
        <f>IFERROR(LARGE(AD3:AI3,4),0)</f>
        <v>75</v>
      </c>
      <c r="AT3" s="310">
        <f>IFERROR(LARGE(AD3:AI3,5),0)</f>
        <v>71</v>
      </c>
      <c r="AU3" s="301">
        <f t="array" ref="AU3">IFERROR(INDEX(X3:AC3,SMALL(IF(AD3:AI3=AV3,COLUMN(AD3:AI3)-COLUMN(AD3)+1),COUNTIF(AP3:AP3,AV3))),0)</f>
        <v>83</v>
      </c>
      <c r="AV3" s="301">
        <f>IFERROR(LARGE(AD3:AI3,1),0)</f>
        <v>87</v>
      </c>
      <c r="AW3" s="301" t="str">
        <f t="array" ref="AW3">IFERROR(INDEX(AJ3:AO3,SMALL(IF(AD3:AI3=AV3,COLUMN(AD3:AI3)-COLUMN(AD3)+1),COUNTIF(AP3:AP3,AV3))),0)</f>
        <v>B2</v>
      </c>
      <c r="AX3" s="302">
        <f t="array" ref="AX3">IFERROR(INDEX(X3:AC3,SMALL(IF(AD3:AI3=AY3,COLUMN(AD3:AI3)-COLUMN(AD3)+1),COUNTIF(AP3:AQ3,AY3))),0)</f>
        <v>301</v>
      </c>
      <c r="AY3" s="302">
        <f t="array" ref="AY3">IFERROR(LARGE(AD3:AI3,2),0)</f>
        <v>79</v>
      </c>
      <c r="AZ3" s="303" t="str">
        <f t="array" ref="AZ3">IFERROR(INDEX(AJ3:AO3,SMALL(IF(AD3:AI3=AY3,COLUMN(AD3:AI3)-COLUMN(AD3)+1),COUNTIF(AP3:AQ3,AY3))),0)</f>
        <v>C1</v>
      </c>
      <c r="BA3" s="304">
        <f t="array" ref="BA3">IFERROR(INDEX(X3:AC3,SMALL(IF(AD3:AI3=BB3,COLUMN(AD3:AI3)-COLUMN(AD3)+1),COUNTIF(AP3:AR3,BB3))),0)</f>
        <v>42</v>
      </c>
      <c r="BB3" s="304">
        <f t="array" ref="BB3">IFERROR(LARGE(AD3:AI3,3),0)</f>
        <v>75</v>
      </c>
      <c r="BC3" s="304" t="str">
        <f t="array" ref="BC3">IFERROR(INDEX(AJ3:AO3,SMALL(IF(AD3:AI3=BB3,COLUMN(AD3:AI3)-COLUMN(AD3)+1),COUNTIF(AP3:AR3,BB3))),0)</f>
        <v>C1</v>
      </c>
      <c r="BD3" s="305">
        <f t="array" ref="BD3">IFERROR(INDEX(X3:AC3,SMALL(IF(AD3:AI3=BE3,COLUMN(AD3:AI3)-COLUMN(AD3)+1),COUNTIF(AP3:AS3,BE3))),0)</f>
        <v>43</v>
      </c>
      <c r="BE3" s="305">
        <f>IFERROR(LARGE(AD3:AI3,4),0)</f>
        <v>75</v>
      </c>
      <c r="BF3" s="305" t="str">
        <f t="array" ref="BF3">IFERROR(INDEX(AJ3:AO3,SMALL(IF(AD3:AI3=BE3,COLUMN(AD3:AI3)-COLUMN(AD3)+1),COUNTIF(AP3:AS3,BE3))),0)</f>
        <v>C1</v>
      </c>
      <c r="BG3" s="306">
        <f t="array" ref="BG3">IFERROR(INDEX(X3:AC3,SMALL(IF(AD3:AI3=BH3,COLUMN(AD3:AI3)-COLUMN(AD3)+1),COUNTIF(AP3:AT3,BH3))),0)</f>
        <v>41</v>
      </c>
      <c r="BH3" s="306">
        <f>IFERROR(LARGE(AD3:AI3,5),0)</f>
        <v>71</v>
      </c>
      <c r="BI3" s="306" t="str">
        <f t="array" ref="BI3">IFERROR(INDEX(AJ3:AO3,SMALL(IF(AD3:AI3=BH3,COLUMN(AD3:AI3)-COLUMN(AD3)+1),COUNTIF(AP3:AT3,BH3))),0)</f>
        <v>C1</v>
      </c>
      <c r="BJ3" s="307">
        <f>IF(COUNTIF(AD3:AI3,0)=0,IF(COUNTIFS(AD3:AI3,"*F*")=0,SUM(LARGE(AD3:AI3,{1,2,3,4,5})),IF(COUNTIFS(AD3:AI3,"*F*")=1,SUM(LARGE(AD3:AI3,{1,2,3,4,5})),IF(COUNTIFS(AD3:AI3,"*F*")=2,"C",IF(COUNTIFS(AD3:AI3,"*F*")&gt;2,"F")))),IF(COUNTIFS(AD3:AH3,"*F*")=0,SUM(AD3:AH3),IF(COUNTIFS(AD3:AH3,"*F*")=1,"C",IF(COUNTIFS(AD3:AH3,"*F*")&gt;=2,"F"))))</f>
        <v>387</v>
      </c>
      <c r="BK3" s="308">
        <f>IFERROR(BJ3/5,BJ3)</f>
        <v>77.400000000000006</v>
      </c>
    </row>
    <row r="4" spans="1:63" ht="17.25" x14ac:dyDescent="0.3">
      <c r="A4" s="311">
        <v>2</v>
      </c>
      <c r="B4" s="287" t="str">
        <f t="shared" ref="B4:B67" si="18">IF(OR(F4=42,I4=42,L4=42,O4=42,R4=42,U4=42),"S",IF(OR(F4=43,I4=43,L4=43,O4=43,R4=43,U4=43),"S",IF(OR(F4=44,I4=44,L4=44,O4=44,R4=44,U4=44),"S",IF(OR(F4=54,I4=54,L4=54,O4=54,R4=54,U4=54),"C",IF(OR(F4=55,I4=55,L4=55,O4=55,R4=55,U4=55),"C",IF(OR(F4=27,I4=27,L4=27,O4=27,R4=27,U4=27),"H",IF(OR(F4=28,I4=28,L4=28,O4=28,R4=28,U4=28),"H",IF(OR(F4=29,I4=29,L4=29,O4=29,R4=29,U4=29),"H",""))))))))</f>
        <v>S</v>
      </c>
      <c r="C4" s="309" t="s">
        <v>1</v>
      </c>
      <c r="D4" s="323">
        <v>17603656</v>
      </c>
      <c r="E4" s="322" t="s">
        <v>237</v>
      </c>
      <c r="F4" s="315">
        <v>301</v>
      </c>
      <c r="G4" s="315">
        <v>96</v>
      </c>
      <c r="H4" s="315" t="s">
        <v>15</v>
      </c>
      <c r="I4" s="315">
        <v>83</v>
      </c>
      <c r="J4" s="315">
        <v>94</v>
      </c>
      <c r="K4" s="315" t="s">
        <v>16</v>
      </c>
      <c r="L4" s="315">
        <v>42</v>
      </c>
      <c r="M4" s="315">
        <v>96</v>
      </c>
      <c r="N4" s="315" t="s">
        <v>15</v>
      </c>
      <c r="O4" s="315">
        <v>43</v>
      </c>
      <c r="P4" s="315">
        <v>95</v>
      </c>
      <c r="Q4" s="315" t="s">
        <v>15</v>
      </c>
      <c r="R4" s="315">
        <v>41</v>
      </c>
      <c r="S4" s="315">
        <v>96</v>
      </c>
      <c r="T4" s="315" t="s">
        <v>15</v>
      </c>
      <c r="U4" s="315"/>
      <c r="V4" s="315"/>
      <c r="W4" s="315"/>
      <c r="X4" s="294">
        <f t="shared" ref="X4:X67" si="19">F4</f>
        <v>301</v>
      </c>
      <c r="Y4" s="294">
        <f t="shared" ref="Y4:Y67" si="20">I4</f>
        <v>83</v>
      </c>
      <c r="Z4" s="294">
        <f t="shared" ref="Z4:Z67" si="21">L4</f>
        <v>42</v>
      </c>
      <c r="AA4" s="294">
        <f t="shared" ref="AA4:AA67" si="22">O4</f>
        <v>43</v>
      </c>
      <c r="AB4" s="294">
        <f t="shared" ref="AB4:AB67" si="23">R4</f>
        <v>41</v>
      </c>
      <c r="AC4" s="294">
        <f t="shared" ref="AC4:AC67" si="24">U4</f>
        <v>0</v>
      </c>
      <c r="AD4" s="284">
        <f t="shared" ref="AD4:AD67" si="25">G4</f>
        <v>96</v>
      </c>
      <c r="AE4" s="284">
        <f t="shared" ref="AE4:AE67" si="26">J4</f>
        <v>94</v>
      </c>
      <c r="AF4" s="284">
        <f t="shared" ref="AF4:AF67" si="27">M4</f>
        <v>96</v>
      </c>
      <c r="AG4" s="284">
        <f t="shared" ref="AG4:AG67" si="28">P4</f>
        <v>95</v>
      </c>
      <c r="AH4" s="284">
        <f t="shared" ref="AH4:AH67" si="29">S4</f>
        <v>96</v>
      </c>
      <c r="AI4" s="284">
        <f t="shared" ref="AI4:AI67" si="30">V4</f>
        <v>0</v>
      </c>
      <c r="AJ4" s="285" t="str">
        <f t="shared" ref="AJ4:AJ67" si="31">H4</f>
        <v>A1</v>
      </c>
      <c r="AK4" s="285" t="str">
        <f t="shared" ref="AK4:AK67" si="32">K4</f>
        <v>A2</v>
      </c>
      <c r="AL4" s="285" t="str">
        <f t="shared" ref="AL4:AL67" si="33">N4</f>
        <v>A1</v>
      </c>
      <c r="AM4" s="285" t="str">
        <f t="shared" ref="AM4:AM67" si="34">Q4</f>
        <v>A1</v>
      </c>
      <c r="AN4" s="285" t="str">
        <f t="shared" ref="AN4:AN67" si="35">T4</f>
        <v>A1</v>
      </c>
      <c r="AO4" s="285">
        <f t="shared" ref="AO4:AO67" si="36">W4</f>
        <v>0</v>
      </c>
      <c r="AP4" s="310">
        <f t="shared" ref="AP4:AP67" si="37">IFERROR(LARGE(AD4:AI4,1),0)</f>
        <v>96</v>
      </c>
      <c r="AQ4" s="310">
        <f t="shared" ref="AQ4:AQ67" si="38">IFERROR(LARGE(AD4:AI4,2),0)</f>
        <v>96</v>
      </c>
      <c r="AR4" s="310">
        <f t="shared" ref="AR4:AR67" si="39">IFERROR(LARGE(AD4:AI4,3),0)</f>
        <v>96</v>
      </c>
      <c r="AS4" s="310">
        <f t="shared" ref="AS4:AS67" si="40">IFERROR(LARGE(AD4:AI4,4),0)</f>
        <v>95</v>
      </c>
      <c r="AT4" s="310">
        <f t="shared" ref="AT4:AT67" si="41">IFERROR(LARGE(AD4:AI4,5),0)</f>
        <v>94</v>
      </c>
      <c r="AU4" s="301">
        <f t="array" ref="AU4">IFERROR(INDEX(X4:AC4,SMALL(IF(AD4:AI4=AV4,COLUMN(AD4:AI4)-COLUMN(AD4)+1),COUNTIF(AP4:AP4,AV4))),0)</f>
        <v>301</v>
      </c>
      <c r="AV4" s="301">
        <f t="shared" ref="AV4:AV67" si="42">IFERROR(LARGE(AD4:AI4,1),0)</f>
        <v>96</v>
      </c>
      <c r="AW4" s="301" t="str">
        <f t="array" ref="AW4">IFERROR(INDEX(AJ4:AO4,SMALL(IF(AD4:AI4=AV4,COLUMN(AD4:AI4)-COLUMN(AD4)+1),COUNTIF(AP4:AP4,AV4))),0)</f>
        <v>A1</v>
      </c>
      <c r="AX4" s="302">
        <f t="array" ref="AX4">IFERROR(INDEX(X4:AC4,SMALL(IF(AD4:AI4=AY4,COLUMN(AD4:AI4)-COLUMN(AD4)+1),COUNTIF(AP4:AQ4,AY4))),0)</f>
        <v>42</v>
      </c>
      <c r="AY4" s="302">
        <f t="array" ref="AY4">IFERROR(LARGE(AD4:AI4,2),0)</f>
        <v>96</v>
      </c>
      <c r="AZ4" s="303" t="str">
        <f t="array" ref="AZ4">IFERROR(INDEX(AJ4:AO4,SMALL(IF(AD4:AI4=AY4,COLUMN(AD4:AI4)-COLUMN(AD4)+1),COUNTIF(AP4:AQ4,AY4))),0)</f>
        <v>A1</v>
      </c>
      <c r="BA4" s="304">
        <f t="array" ref="BA4">IFERROR(INDEX(X4:AC4,SMALL(IF(AD4:AI4=BB4,COLUMN(AD4:AI4)-COLUMN(AD4)+1),COUNTIF(AP4:AR4,BB4))),0)</f>
        <v>41</v>
      </c>
      <c r="BB4" s="304">
        <f t="array" ref="BB4">IFERROR(LARGE(AD4:AI4,3),0)</f>
        <v>96</v>
      </c>
      <c r="BC4" s="304" t="str">
        <f t="array" ref="BC4">IFERROR(INDEX(AJ4:AO4,SMALL(IF(AD4:AI4=BB4,COLUMN(AD4:AI4)-COLUMN(AD4)+1),COUNTIF(AP4:AR4,BB4))),0)</f>
        <v>A1</v>
      </c>
      <c r="BD4" s="305">
        <f t="array" ref="BD4">IFERROR(INDEX(X4:AC4,SMALL(IF(AD4:AI4=BE4,COLUMN(AD4:AI4)-COLUMN(AD4)+1),COUNTIF(AP4:AS4,BE4))),0)</f>
        <v>43</v>
      </c>
      <c r="BE4" s="305">
        <f t="shared" ref="BE4:BE67" si="43">IFERROR(LARGE(AD4:AI4,4),0)</f>
        <v>95</v>
      </c>
      <c r="BF4" s="305" t="str">
        <f t="array" ref="BF4">IFERROR(INDEX(AJ4:AO4,SMALL(IF(AD4:AI4=BE4,COLUMN(AD4:AI4)-COLUMN(AD4)+1),COUNTIF(AP4:AS4,BE4))),0)</f>
        <v>A1</v>
      </c>
      <c r="BG4" s="306">
        <f t="array" ref="BG4">IFERROR(INDEX(X4:AC4,SMALL(IF(AD4:AI4=BH4,COLUMN(AD4:AI4)-COLUMN(AD4)+1),COUNTIF(AP4:AT4,BH4))),0)</f>
        <v>83</v>
      </c>
      <c r="BH4" s="306">
        <f t="shared" ref="BH4:BH67" si="44">IFERROR(LARGE(AD4:AI4,5),0)</f>
        <v>94</v>
      </c>
      <c r="BI4" s="306" t="str">
        <f t="array" ref="BI4">IFERROR(INDEX(AJ4:AO4,SMALL(IF(AD4:AI4=BH4,COLUMN(AD4:AI4)-COLUMN(AD4)+1),COUNTIF(AP4:AT4,BH4))),0)</f>
        <v>A2</v>
      </c>
      <c r="BJ4" s="307">
        <f>IF(COUNTIF(AD4:AI4,0)=0,IF(COUNTIFS(AD4:AI4,"*F*")=0,SUM(LARGE(AD4:AI4,{1,2,3,4,5})),IF(COUNTIFS(AD4:AI4,"*F*")=1,SUM(LARGE(AD4:AI4,{1,2,3,4,5})),IF(COUNTIFS(AD4:AI4,"*F*")=2,"C",IF(COUNTIFS(AD4:AI4,"*F*")&gt;2,"F")))),IF(COUNTIFS(AD4:AH4,"*F*")=0,SUM(AD4:AH4),IF(COUNTIFS(AD4:AH4,"*F*")=1,"C",IF(COUNTIFS(AD4:AH4,"*F*")&gt;=2,"F"))))</f>
        <v>477</v>
      </c>
      <c r="BK4" s="308">
        <f t="shared" ref="BK4:BK67" si="45">IFERROR(BJ4/5,BJ4)</f>
        <v>95.4</v>
      </c>
    </row>
    <row r="5" spans="1:63" ht="17.25" x14ac:dyDescent="0.3">
      <c r="A5" s="311">
        <v>3</v>
      </c>
      <c r="B5" s="287" t="str">
        <f t="shared" si="18"/>
        <v>S</v>
      </c>
      <c r="C5" s="309" t="s">
        <v>1</v>
      </c>
      <c r="D5" s="323">
        <v>17603657</v>
      </c>
      <c r="E5" s="322" t="s">
        <v>241</v>
      </c>
      <c r="F5" s="315">
        <v>301</v>
      </c>
      <c r="G5" s="315">
        <v>65</v>
      </c>
      <c r="H5" s="315" t="s">
        <v>21</v>
      </c>
      <c r="I5" s="315">
        <v>83</v>
      </c>
      <c r="J5" s="315">
        <v>79</v>
      </c>
      <c r="K5" s="315" t="s">
        <v>20</v>
      </c>
      <c r="L5" s="315">
        <v>42</v>
      </c>
      <c r="M5" s="315">
        <v>76</v>
      </c>
      <c r="N5" s="315" t="s">
        <v>19</v>
      </c>
      <c r="O5" s="315">
        <v>43</v>
      </c>
      <c r="P5" s="315">
        <v>78</v>
      </c>
      <c r="Q5" s="315" t="s">
        <v>19</v>
      </c>
      <c r="R5" s="315">
        <v>44</v>
      </c>
      <c r="S5" s="315">
        <v>65</v>
      </c>
      <c r="T5" s="315" t="s">
        <v>21</v>
      </c>
      <c r="U5" s="315"/>
      <c r="V5" s="315"/>
      <c r="W5" s="315"/>
      <c r="X5" s="294">
        <f t="shared" si="19"/>
        <v>301</v>
      </c>
      <c r="Y5" s="294">
        <f t="shared" si="20"/>
        <v>83</v>
      </c>
      <c r="Z5" s="294">
        <f t="shared" si="21"/>
        <v>42</v>
      </c>
      <c r="AA5" s="294">
        <f t="shared" si="22"/>
        <v>43</v>
      </c>
      <c r="AB5" s="294">
        <f t="shared" si="23"/>
        <v>44</v>
      </c>
      <c r="AC5" s="294">
        <f t="shared" si="24"/>
        <v>0</v>
      </c>
      <c r="AD5" s="284">
        <f t="shared" si="25"/>
        <v>65</v>
      </c>
      <c r="AE5" s="284">
        <f t="shared" si="26"/>
        <v>79</v>
      </c>
      <c r="AF5" s="284">
        <f t="shared" si="27"/>
        <v>76</v>
      </c>
      <c r="AG5" s="284">
        <f t="shared" si="28"/>
        <v>78</v>
      </c>
      <c r="AH5" s="284">
        <f t="shared" si="29"/>
        <v>65</v>
      </c>
      <c r="AI5" s="284">
        <f t="shared" si="30"/>
        <v>0</v>
      </c>
      <c r="AJ5" s="285" t="str">
        <f t="shared" si="31"/>
        <v>D1</v>
      </c>
      <c r="AK5" s="285" t="str">
        <f t="shared" si="32"/>
        <v>C2</v>
      </c>
      <c r="AL5" s="285" t="str">
        <f t="shared" si="33"/>
        <v>C1</v>
      </c>
      <c r="AM5" s="285" t="str">
        <f t="shared" si="34"/>
        <v>C1</v>
      </c>
      <c r="AN5" s="285" t="str">
        <f t="shared" si="35"/>
        <v>D1</v>
      </c>
      <c r="AO5" s="285">
        <f t="shared" si="36"/>
        <v>0</v>
      </c>
      <c r="AP5" s="310">
        <f t="shared" si="37"/>
        <v>79</v>
      </c>
      <c r="AQ5" s="310">
        <f t="shared" si="38"/>
        <v>78</v>
      </c>
      <c r="AR5" s="310">
        <f t="shared" si="39"/>
        <v>76</v>
      </c>
      <c r="AS5" s="310">
        <f t="shared" si="40"/>
        <v>65</v>
      </c>
      <c r="AT5" s="310">
        <f t="shared" si="41"/>
        <v>65</v>
      </c>
      <c r="AU5" s="301">
        <f t="array" ref="AU5">IFERROR(INDEX(X5:AC5,SMALL(IF(AD5:AI5=AV5,COLUMN(AD5:AI5)-COLUMN(AD5)+1),COUNTIF(AP5:AP5,AV5))),0)</f>
        <v>83</v>
      </c>
      <c r="AV5" s="301">
        <f t="shared" si="42"/>
        <v>79</v>
      </c>
      <c r="AW5" s="301" t="str">
        <f t="array" ref="AW5">IFERROR(INDEX(AJ5:AO5,SMALL(IF(AD5:AI5=AV5,COLUMN(AD5:AI5)-COLUMN(AD5)+1),COUNTIF(AP5:AP5,AV5))),0)</f>
        <v>C2</v>
      </c>
      <c r="AX5" s="302">
        <f t="array" ref="AX5">IFERROR(INDEX(X5:AC5,SMALL(IF(AD5:AI5=AY5,COLUMN(AD5:AI5)-COLUMN(AD5)+1),COUNTIF(AP5:AQ5,AY5))),0)</f>
        <v>43</v>
      </c>
      <c r="AY5" s="302">
        <f t="array" ref="AY5">IFERROR(LARGE(AD5:AI5,2),0)</f>
        <v>78</v>
      </c>
      <c r="AZ5" s="303" t="str">
        <f t="array" ref="AZ5">IFERROR(INDEX(AJ5:AO5,SMALL(IF(AD5:AI5=AY5,COLUMN(AD5:AI5)-COLUMN(AD5)+1),COUNTIF(AP5:AQ5,AY5))),0)</f>
        <v>C1</v>
      </c>
      <c r="BA5" s="304">
        <f t="array" ref="BA5">IFERROR(INDEX(X5:AC5,SMALL(IF(AD5:AI5=BB5,COLUMN(AD5:AI5)-COLUMN(AD5)+1),COUNTIF(AP5:AR5,BB5))),0)</f>
        <v>42</v>
      </c>
      <c r="BB5" s="304">
        <f t="array" ref="BB5">IFERROR(LARGE(AD5:AI5,3),0)</f>
        <v>76</v>
      </c>
      <c r="BC5" s="304" t="str">
        <f t="array" ref="BC5">IFERROR(INDEX(AJ5:AO5,SMALL(IF(AD5:AI5=BB5,COLUMN(AD5:AI5)-COLUMN(AD5)+1),COUNTIF(AP5:AR5,BB5))),0)</f>
        <v>C1</v>
      </c>
      <c r="BD5" s="305">
        <f t="array" ref="BD5">IFERROR(INDEX(X5:AC5,SMALL(IF(AD5:AI5=BE5,COLUMN(AD5:AI5)-COLUMN(AD5)+1),COUNTIF(AP5:AS5,BE5))),0)</f>
        <v>301</v>
      </c>
      <c r="BE5" s="305">
        <f t="shared" si="43"/>
        <v>65</v>
      </c>
      <c r="BF5" s="305" t="str">
        <f t="array" ref="BF5">IFERROR(INDEX(AJ5:AO5,SMALL(IF(AD5:AI5=BE5,COLUMN(AD5:AI5)-COLUMN(AD5)+1),COUNTIF(AP5:AS5,BE5))),0)</f>
        <v>D1</v>
      </c>
      <c r="BG5" s="306">
        <f t="array" ref="BG5">IFERROR(INDEX(X5:AC5,SMALL(IF(AD5:AI5=BH5,COLUMN(AD5:AI5)-COLUMN(AD5)+1),COUNTIF(AP5:AT5,BH5))),0)</f>
        <v>44</v>
      </c>
      <c r="BH5" s="306">
        <f t="shared" si="44"/>
        <v>65</v>
      </c>
      <c r="BI5" s="306" t="str">
        <f t="array" ref="BI5">IFERROR(INDEX(AJ5:AO5,SMALL(IF(AD5:AI5=BH5,COLUMN(AD5:AI5)-COLUMN(AD5)+1),COUNTIF(AP5:AT5,BH5))),0)</f>
        <v>D1</v>
      </c>
      <c r="BJ5" s="307">
        <f>IF(COUNTIF(AD5:AI5,0)=0,IF(COUNTIFS(AD5:AI5,"*F*")=0,SUM(LARGE(AD5:AI5,{1,2,3,4,5})),IF(COUNTIFS(AD5:AI5,"*F*")=1,SUM(LARGE(AD5:AI5,{1,2,3,4,5})),IF(COUNTIFS(AD5:AI5,"*F*")=2,"C",IF(COUNTIFS(AD5:AI5,"*F*")&gt;2,"F")))),IF(COUNTIFS(AD5:AH5,"*F*")=0,SUM(AD5:AH5),IF(COUNTIFS(AD5:AH5,"*F*")=1,"C",IF(COUNTIFS(AD5:AH5,"*F*")&gt;=2,"F"))))</f>
        <v>363</v>
      </c>
      <c r="BK5" s="308">
        <f t="shared" si="45"/>
        <v>72.599999999999994</v>
      </c>
    </row>
    <row r="6" spans="1:63" ht="15" customHeight="1" x14ac:dyDescent="0.3">
      <c r="A6" s="311">
        <v>4</v>
      </c>
      <c r="B6" s="287" t="str">
        <f t="shared" si="18"/>
        <v>S</v>
      </c>
      <c r="C6" s="309" t="s">
        <v>0</v>
      </c>
      <c r="D6" s="323">
        <v>17603658</v>
      </c>
      <c r="E6" s="322" t="s">
        <v>245</v>
      </c>
      <c r="F6" s="315">
        <v>301</v>
      </c>
      <c r="G6" s="315">
        <v>94</v>
      </c>
      <c r="H6" s="315" t="s">
        <v>16</v>
      </c>
      <c r="I6" s="315">
        <v>83</v>
      </c>
      <c r="J6" s="315">
        <v>90</v>
      </c>
      <c r="K6" s="315" t="s">
        <v>18</v>
      </c>
      <c r="L6" s="315">
        <v>42</v>
      </c>
      <c r="M6" s="315">
        <v>95</v>
      </c>
      <c r="N6" s="315" t="s">
        <v>15</v>
      </c>
      <c r="O6" s="315">
        <v>43</v>
      </c>
      <c r="P6" s="315">
        <v>95</v>
      </c>
      <c r="Q6" s="315" t="s">
        <v>15</v>
      </c>
      <c r="R6" s="315">
        <v>41</v>
      </c>
      <c r="S6" s="315">
        <v>95</v>
      </c>
      <c r="T6" s="315" t="s">
        <v>15</v>
      </c>
      <c r="U6" s="315"/>
      <c r="V6" s="315"/>
      <c r="W6" s="315"/>
      <c r="X6" s="294">
        <f t="shared" si="19"/>
        <v>301</v>
      </c>
      <c r="Y6" s="294">
        <f t="shared" si="20"/>
        <v>83</v>
      </c>
      <c r="Z6" s="294">
        <f t="shared" si="21"/>
        <v>42</v>
      </c>
      <c r="AA6" s="294">
        <f t="shared" si="22"/>
        <v>43</v>
      </c>
      <c r="AB6" s="294">
        <f t="shared" si="23"/>
        <v>41</v>
      </c>
      <c r="AC6" s="294">
        <f t="shared" si="24"/>
        <v>0</v>
      </c>
      <c r="AD6" s="284">
        <f t="shared" si="25"/>
        <v>94</v>
      </c>
      <c r="AE6" s="284">
        <f t="shared" si="26"/>
        <v>90</v>
      </c>
      <c r="AF6" s="284">
        <f t="shared" si="27"/>
        <v>95</v>
      </c>
      <c r="AG6" s="284">
        <f t="shared" si="28"/>
        <v>95</v>
      </c>
      <c r="AH6" s="284">
        <f t="shared" si="29"/>
        <v>95</v>
      </c>
      <c r="AI6" s="284">
        <f t="shared" si="30"/>
        <v>0</v>
      </c>
      <c r="AJ6" s="285" t="str">
        <f t="shared" si="31"/>
        <v>A2</v>
      </c>
      <c r="AK6" s="285" t="str">
        <f t="shared" si="32"/>
        <v>B2</v>
      </c>
      <c r="AL6" s="285" t="str">
        <f t="shared" si="33"/>
        <v>A1</v>
      </c>
      <c r="AM6" s="285" t="str">
        <f t="shared" si="34"/>
        <v>A1</v>
      </c>
      <c r="AN6" s="285" t="str">
        <f t="shared" si="35"/>
        <v>A1</v>
      </c>
      <c r="AO6" s="285">
        <f t="shared" si="36"/>
        <v>0</v>
      </c>
      <c r="AP6" s="310">
        <f t="shared" si="37"/>
        <v>95</v>
      </c>
      <c r="AQ6" s="310">
        <f t="shared" si="38"/>
        <v>95</v>
      </c>
      <c r="AR6" s="310">
        <f t="shared" si="39"/>
        <v>95</v>
      </c>
      <c r="AS6" s="310">
        <f t="shared" si="40"/>
        <v>94</v>
      </c>
      <c r="AT6" s="310">
        <f t="shared" si="41"/>
        <v>90</v>
      </c>
      <c r="AU6" s="301">
        <f t="array" ref="AU6">IFERROR(INDEX(X6:AC6,SMALL(IF(AD6:AI6=AV6,COLUMN(AD6:AI6)-COLUMN(AD6)+1),COUNTIF(AP6:AP6,AV6))),0)</f>
        <v>42</v>
      </c>
      <c r="AV6" s="301">
        <f t="shared" si="42"/>
        <v>95</v>
      </c>
      <c r="AW6" s="301" t="str">
        <f t="array" ref="AW6">IFERROR(INDEX(AJ6:AO6,SMALL(IF(AD6:AI6=AV6,COLUMN(AD6:AI6)-COLUMN(AD6)+1),COUNTIF(AP6:AP6,AV6))),0)</f>
        <v>A1</v>
      </c>
      <c r="AX6" s="302">
        <f t="array" ref="AX6">IFERROR(INDEX(X6:AC6,SMALL(IF(AD6:AI6=AY6,COLUMN(AD6:AI6)-COLUMN(AD6)+1),COUNTIF(AP6:AQ6,AY6))),0)</f>
        <v>43</v>
      </c>
      <c r="AY6" s="302">
        <f t="array" ref="AY6">IFERROR(LARGE(AD6:AI6,2),0)</f>
        <v>95</v>
      </c>
      <c r="AZ6" s="303" t="str">
        <f t="array" ref="AZ6">IFERROR(INDEX(AJ6:AO6,SMALL(IF(AD6:AI6=AY6,COLUMN(AD6:AI6)-COLUMN(AD6)+1),COUNTIF(AP6:AQ6,AY6))),0)</f>
        <v>A1</v>
      </c>
      <c r="BA6" s="304">
        <f t="array" ref="BA6">IFERROR(INDEX(X6:AC6,SMALL(IF(AD6:AI6=BB6,COLUMN(AD6:AI6)-COLUMN(AD6)+1),COUNTIF(AP6:AR6,BB6))),0)</f>
        <v>41</v>
      </c>
      <c r="BB6" s="304">
        <f t="array" ref="BB6">IFERROR(LARGE(AD6:AI6,3),0)</f>
        <v>95</v>
      </c>
      <c r="BC6" s="304" t="str">
        <f t="array" ref="BC6">IFERROR(INDEX(AJ6:AO6,SMALL(IF(AD6:AI6=BB6,COLUMN(AD6:AI6)-COLUMN(AD6)+1),COUNTIF(AP6:AR6,BB6))),0)</f>
        <v>A1</v>
      </c>
      <c r="BD6" s="305">
        <f t="array" ref="BD6">IFERROR(INDEX(X6:AC6,SMALL(IF(AD6:AI6=BE6,COLUMN(AD6:AI6)-COLUMN(AD6)+1),COUNTIF(AP6:AS6,BE6))),0)</f>
        <v>301</v>
      </c>
      <c r="BE6" s="305">
        <f t="shared" si="43"/>
        <v>94</v>
      </c>
      <c r="BF6" s="305" t="str">
        <f t="array" ref="BF6">IFERROR(INDEX(AJ6:AO6,SMALL(IF(AD6:AI6=BE6,COLUMN(AD6:AI6)-COLUMN(AD6)+1),COUNTIF(AP6:AS6,BE6))),0)</f>
        <v>A2</v>
      </c>
      <c r="BG6" s="306">
        <f t="array" ref="BG6">IFERROR(INDEX(X6:AC6,SMALL(IF(AD6:AI6=BH6,COLUMN(AD6:AI6)-COLUMN(AD6)+1),COUNTIF(AP6:AT6,BH6))),0)</f>
        <v>83</v>
      </c>
      <c r="BH6" s="306">
        <f t="shared" si="44"/>
        <v>90</v>
      </c>
      <c r="BI6" s="306" t="str">
        <f t="array" ref="BI6">IFERROR(INDEX(AJ6:AO6,SMALL(IF(AD6:AI6=BH6,COLUMN(AD6:AI6)-COLUMN(AD6)+1),COUNTIF(AP6:AT6,BH6))),0)</f>
        <v>B2</v>
      </c>
      <c r="BJ6" s="307">
        <f>IF(COUNTIF(AD6:AI6,0)=0,IF(COUNTIFS(AD6:AI6,"*F*")=0,SUM(LARGE(AD6:AI6,{1,2,3,4,5})),IF(COUNTIFS(AD6:AI6,"*F*")=1,SUM(LARGE(AD6:AI6,{1,2,3,4,5})),IF(COUNTIFS(AD6:AI6,"*F*")=2,"C",IF(COUNTIFS(AD6:AI6,"*F*")&gt;2,"F")))),IF(COUNTIFS(AD6:AH6,"*F*")=0,SUM(AD6:AH6),IF(COUNTIFS(AD6:AH6,"*F*")=1,"C",IF(COUNTIFS(AD6:AH6,"*F*")&gt;=2,"F"))))</f>
        <v>469</v>
      </c>
      <c r="BK6" s="308">
        <f t="shared" si="45"/>
        <v>93.8</v>
      </c>
    </row>
    <row r="7" spans="1:63" ht="17.25" x14ac:dyDescent="0.3">
      <c r="A7" s="311">
        <v>5</v>
      </c>
      <c r="B7" s="287" t="str">
        <f t="shared" si="18"/>
        <v>S</v>
      </c>
      <c r="C7" s="309" t="s">
        <v>0</v>
      </c>
      <c r="D7" s="323">
        <v>17603659</v>
      </c>
      <c r="E7" s="322" t="s">
        <v>248</v>
      </c>
      <c r="F7" s="315">
        <v>301</v>
      </c>
      <c r="G7" s="315">
        <v>93</v>
      </c>
      <c r="H7" s="315" t="s">
        <v>16</v>
      </c>
      <c r="I7" s="315">
        <v>302</v>
      </c>
      <c r="J7" s="315">
        <v>95</v>
      </c>
      <c r="K7" s="315" t="s">
        <v>15</v>
      </c>
      <c r="L7" s="315">
        <v>42</v>
      </c>
      <c r="M7" s="315">
        <v>83</v>
      </c>
      <c r="N7" s="315" t="s">
        <v>17</v>
      </c>
      <c r="O7" s="315">
        <v>43</v>
      </c>
      <c r="P7" s="315">
        <v>89</v>
      </c>
      <c r="Q7" s="315" t="s">
        <v>16</v>
      </c>
      <c r="R7" s="315">
        <v>44</v>
      </c>
      <c r="S7" s="315">
        <v>93</v>
      </c>
      <c r="T7" s="315" t="s">
        <v>16</v>
      </c>
      <c r="U7" s="315"/>
      <c r="V7" s="315"/>
      <c r="W7" s="315"/>
      <c r="X7" s="294">
        <f t="shared" si="19"/>
        <v>301</v>
      </c>
      <c r="Y7" s="294">
        <f t="shared" si="20"/>
        <v>302</v>
      </c>
      <c r="Z7" s="294">
        <f t="shared" si="21"/>
        <v>42</v>
      </c>
      <c r="AA7" s="294">
        <f t="shared" si="22"/>
        <v>43</v>
      </c>
      <c r="AB7" s="294">
        <f t="shared" si="23"/>
        <v>44</v>
      </c>
      <c r="AC7" s="294">
        <f t="shared" si="24"/>
        <v>0</v>
      </c>
      <c r="AD7" s="284">
        <f t="shared" si="25"/>
        <v>93</v>
      </c>
      <c r="AE7" s="284">
        <f t="shared" si="26"/>
        <v>95</v>
      </c>
      <c r="AF7" s="284">
        <f t="shared" si="27"/>
        <v>83</v>
      </c>
      <c r="AG7" s="284">
        <f t="shared" si="28"/>
        <v>89</v>
      </c>
      <c r="AH7" s="284">
        <f t="shared" si="29"/>
        <v>93</v>
      </c>
      <c r="AI7" s="284">
        <f t="shared" si="30"/>
        <v>0</v>
      </c>
      <c r="AJ7" s="285" t="str">
        <f t="shared" si="31"/>
        <v>A2</v>
      </c>
      <c r="AK7" s="285" t="str">
        <f t="shared" si="32"/>
        <v>A1</v>
      </c>
      <c r="AL7" s="285" t="str">
        <f t="shared" si="33"/>
        <v>B1</v>
      </c>
      <c r="AM7" s="285" t="str">
        <f t="shared" si="34"/>
        <v>A2</v>
      </c>
      <c r="AN7" s="285" t="str">
        <f t="shared" si="35"/>
        <v>A2</v>
      </c>
      <c r="AO7" s="285">
        <f t="shared" si="36"/>
        <v>0</v>
      </c>
      <c r="AP7" s="310">
        <f t="shared" si="37"/>
        <v>95</v>
      </c>
      <c r="AQ7" s="310">
        <f t="shared" si="38"/>
        <v>93</v>
      </c>
      <c r="AR7" s="310">
        <f t="shared" si="39"/>
        <v>93</v>
      </c>
      <c r="AS7" s="310">
        <f t="shared" si="40"/>
        <v>89</v>
      </c>
      <c r="AT7" s="310">
        <f t="shared" si="41"/>
        <v>83</v>
      </c>
      <c r="AU7" s="301">
        <f t="array" ref="AU7">IFERROR(INDEX(X7:AC7,SMALL(IF(AD7:AI7=AV7,COLUMN(AD7:AI7)-COLUMN(AD7)+1),COUNTIF(AP7:AP7,AV7))),0)</f>
        <v>302</v>
      </c>
      <c r="AV7" s="301">
        <f t="shared" si="42"/>
        <v>95</v>
      </c>
      <c r="AW7" s="301" t="str">
        <f t="array" ref="AW7">IFERROR(INDEX(AJ7:AO7,SMALL(IF(AD7:AI7=AV7,COLUMN(AD7:AI7)-COLUMN(AD7)+1),COUNTIF(AP7:AP7,AV7))),0)</f>
        <v>A1</v>
      </c>
      <c r="AX7" s="302">
        <f t="array" ref="AX7">IFERROR(INDEX(X7:AC7,SMALL(IF(AD7:AI7=AY7,COLUMN(AD7:AI7)-COLUMN(AD7)+1),COUNTIF(AP7:AQ7,AY7))),0)</f>
        <v>301</v>
      </c>
      <c r="AY7" s="302">
        <f t="array" ref="AY7">IFERROR(LARGE(AD7:AI7,2),0)</f>
        <v>93</v>
      </c>
      <c r="AZ7" s="303" t="str">
        <f t="array" ref="AZ7">IFERROR(INDEX(AJ7:AO7,SMALL(IF(AD7:AI7=AY7,COLUMN(AD7:AI7)-COLUMN(AD7)+1),COUNTIF(AP7:AQ7,AY7))),0)</f>
        <v>A2</v>
      </c>
      <c r="BA7" s="304">
        <f t="array" ref="BA7">IFERROR(INDEX(X7:AC7,SMALL(IF(AD7:AI7=BB7,COLUMN(AD7:AI7)-COLUMN(AD7)+1),COUNTIF(AP7:AR7,BB7))),0)</f>
        <v>44</v>
      </c>
      <c r="BB7" s="304">
        <f t="array" ref="BB7">IFERROR(LARGE(AD7:AI7,3),0)</f>
        <v>93</v>
      </c>
      <c r="BC7" s="304" t="str">
        <f t="array" ref="BC7">IFERROR(INDEX(AJ7:AO7,SMALL(IF(AD7:AI7=BB7,COLUMN(AD7:AI7)-COLUMN(AD7)+1),COUNTIF(AP7:AR7,BB7))),0)</f>
        <v>A2</v>
      </c>
      <c r="BD7" s="305">
        <f t="array" ref="BD7">IFERROR(INDEX(X7:AC7,SMALL(IF(AD7:AI7=BE7,COLUMN(AD7:AI7)-COLUMN(AD7)+1),COUNTIF(AP7:AS7,BE7))),0)</f>
        <v>43</v>
      </c>
      <c r="BE7" s="305">
        <f t="shared" si="43"/>
        <v>89</v>
      </c>
      <c r="BF7" s="305" t="str">
        <f t="array" ref="BF7">IFERROR(INDEX(AJ7:AO7,SMALL(IF(AD7:AI7=BE7,COLUMN(AD7:AI7)-COLUMN(AD7)+1),COUNTIF(AP7:AS7,BE7))),0)</f>
        <v>A2</v>
      </c>
      <c r="BG7" s="306">
        <f t="array" ref="BG7">IFERROR(INDEX(X7:AC7,SMALL(IF(AD7:AI7=BH7,COLUMN(AD7:AI7)-COLUMN(AD7)+1),COUNTIF(AP7:AT7,BH7))),0)</f>
        <v>42</v>
      </c>
      <c r="BH7" s="306">
        <f t="shared" si="44"/>
        <v>83</v>
      </c>
      <c r="BI7" s="306" t="str">
        <f t="array" ref="BI7">IFERROR(INDEX(AJ7:AO7,SMALL(IF(AD7:AI7=BH7,COLUMN(AD7:AI7)-COLUMN(AD7)+1),COUNTIF(AP7:AT7,BH7))),0)</f>
        <v>B1</v>
      </c>
      <c r="BJ7" s="307">
        <f>IF(COUNTIF(AD7:AI7,0)=0,IF(COUNTIFS(AD7:AI7,"*F*")=0,SUM(LARGE(AD7:AI7,{1,2,3,4,5})),IF(COUNTIFS(AD7:AI7,"*F*")=1,SUM(LARGE(AD7:AI7,{1,2,3,4,5})),IF(COUNTIFS(AD7:AI7,"*F*")=2,"C",IF(COUNTIFS(AD7:AI7,"*F*")&gt;2,"F")))),IF(COUNTIFS(AD7:AH7,"*F*")=0,SUM(AD7:AH7),IF(COUNTIFS(AD7:AH7,"*F*")=1,"C",IF(COUNTIFS(AD7:AH7,"*F*")&gt;=2,"F"))))</f>
        <v>453</v>
      </c>
      <c r="BK7" s="308">
        <f t="shared" si="45"/>
        <v>90.6</v>
      </c>
    </row>
    <row r="8" spans="1:63" ht="17.25" x14ac:dyDescent="0.3">
      <c r="A8" s="311">
        <v>6</v>
      </c>
      <c r="B8" s="287" t="str">
        <f t="shared" si="18"/>
        <v>S</v>
      </c>
      <c r="C8" s="309" t="s">
        <v>0</v>
      </c>
      <c r="D8" s="323">
        <v>17603660</v>
      </c>
      <c r="E8" s="322" t="s">
        <v>252</v>
      </c>
      <c r="F8" s="315">
        <v>301</v>
      </c>
      <c r="G8" s="315">
        <v>80</v>
      </c>
      <c r="H8" s="315" t="s">
        <v>19</v>
      </c>
      <c r="I8" s="315">
        <v>83</v>
      </c>
      <c r="J8" s="315">
        <v>90</v>
      </c>
      <c r="K8" s="315" t="s">
        <v>18</v>
      </c>
      <c r="L8" s="315">
        <v>42</v>
      </c>
      <c r="M8" s="315">
        <v>76</v>
      </c>
      <c r="N8" s="315" t="s">
        <v>19</v>
      </c>
      <c r="O8" s="315">
        <v>43</v>
      </c>
      <c r="P8" s="315">
        <v>77</v>
      </c>
      <c r="Q8" s="315" t="s">
        <v>19</v>
      </c>
      <c r="R8" s="315">
        <v>44</v>
      </c>
      <c r="S8" s="315">
        <v>65</v>
      </c>
      <c r="T8" s="315" t="s">
        <v>21</v>
      </c>
      <c r="U8" s="315"/>
      <c r="V8" s="315"/>
      <c r="W8" s="315"/>
      <c r="X8" s="294">
        <f t="shared" si="19"/>
        <v>301</v>
      </c>
      <c r="Y8" s="294">
        <f t="shared" si="20"/>
        <v>83</v>
      </c>
      <c r="Z8" s="294">
        <f t="shared" si="21"/>
        <v>42</v>
      </c>
      <c r="AA8" s="294">
        <f t="shared" si="22"/>
        <v>43</v>
      </c>
      <c r="AB8" s="294">
        <f t="shared" si="23"/>
        <v>44</v>
      </c>
      <c r="AC8" s="294">
        <f t="shared" si="24"/>
        <v>0</v>
      </c>
      <c r="AD8" s="284">
        <f t="shared" si="25"/>
        <v>80</v>
      </c>
      <c r="AE8" s="284">
        <f t="shared" si="26"/>
        <v>90</v>
      </c>
      <c r="AF8" s="284">
        <f t="shared" si="27"/>
        <v>76</v>
      </c>
      <c r="AG8" s="284">
        <f t="shared" si="28"/>
        <v>77</v>
      </c>
      <c r="AH8" s="284">
        <f t="shared" si="29"/>
        <v>65</v>
      </c>
      <c r="AI8" s="284">
        <f t="shared" si="30"/>
        <v>0</v>
      </c>
      <c r="AJ8" s="285" t="str">
        <f t="shared" si="31"/>
        <v>C1</v>
      </c>
      <c r="AK8" s="285" t="str">
        <f t="shared" si="32"/>
        <v>B2</v>
      </c>
      <c r="AL8" s="285" t="str">
        <f t="shared" si="33"/>
        <v>C1</v>
      </c>
      <c r="AM8" s="285" t="str">
        <f t="shared" si="34"/>
        <v>C1</v>
      </c>
      <c r="AN8" s="285" t="str">
        <f t="shared" si="35"/>
        <v>D1</v>
      </c>
      <c r="AO8" s="285">
        <f t="shared" si="36"/>
        <v>0</v>
      </c>
      <c r="AP8" s="310">
        <f t="shared" si="37"/>
        <v>90</v>
      </c>
      <c r="AQ8" s="310">
        <f t="shared" si="38"/>
        <v>80</v>
      </c>
      <c r="AR8" s="310">
        <f t="shared" si="39"/>
        <v>77</v>
      </c>
      <c r="AS8" s="310">
        <f t="shared" si="40"/>
        <v>76</v>
      </c>
      <c r="AT8" s="310">
        <f t="shared" si="41"/>
        <v>65</v>
      </c>
      <c r="AU8" s="301">
        <f t="array" ref="AU8">IFERROR(INDEX(X8:AC8,SMALL(IF(AD8:AI8=AV8,COLUMN(AD8:AI8)-COLUMN(AD8)+1),COUNTIF(AP8:AP8,AV8))),0)</f>
        <v>83</v>
      </c>
      <c r="AV8" s="301">
        <f t="shared" si="42"/>
        <v>90</v>
      </c>
      <c r="AW8" s="301" t="str">
        <f t="array" ref="AW8">IFERROR(INDEX(AJ8:AO8,SMALL(IF(AD8:AI8=AV8,COLUMN(AD8:AI8)-COLUMN(AD8)+1),COUNTIF(AP8:AP8,AV8))),0)</f>
        <v>B2</v>
      </c>
      <c r="AX8" s="302">
        <f t="array" ref="AX8">IFERROR(INDEX(X8:AC8,SMALL(IF(AD8:AI8=AY8,COLUMN(AD8:AI8)-COLUMN(AD8)+1),COUNTIF(AP8:AQ8,AY8))),0)</f>
        <v>301</v>
      </c>
      <c r="AY8" s="302">
        <f t="array" ref="AY8">IFERROR(LARGE(AD8:AI8,2),0)</f>
        <v>80</v>
      </c>
      <c r="AZ8" s="303" t="str">
        <f t="array" ref="AZ8">IFERROR(INDEX(AJ8:AO8,SMALL(IF(AD8:AI8=AY8,COLUMN(AD8:AI8)-COLUMN(AD8)+1),COUNTIF(AP8:AQ8,AY8))),0)</f>
        <v>C1</v>
      </c>
      <c r="BA8" s="304">
        <f t="array" ref="BA8">IFERROR(INDEX(X8:AC8,SMALL(IF(AD8:AI8=BB8,COLUMN(AD8:AI8)-COLUMN(AD8)+1),COUNTIF(AP8:AR8,BB8))),0)</f>
        <v>43</v>
      </c>
      <c r="BB8" s="304">
        <f t="array" ref="BB8">IFERROR(LARGE(AD8:AI8,3),0)</f>
        <v>77</v>
      </c>
      <c r="BC8" s="304" t="str">
        <f t="array" ref="BC8">IFERROR(INDEX(AJ8:AO8,SMALL(IF(AD8:AI8=BB8,COLUMN(AD8:AI8)-COLUMN(AD8)+1),COUNTIF(AP8:AR8,BB8))),0)</f>
        <v>C1</v>
      </c>
      <c r="BD8" s="305">
        <f t="array" ref="BD8">IFERROR(INDEX(X8:AC8,SMALL(IF(AD8:AI8=BE8,COLUMN(AD8:AI8)-COLUMN(AD8)+1),COUNTIF(AP8:AS8,BE8))),0)</f>
        <v>42</v>
      </c>
      <c r="BE8" s="305">
        <f t="shared" si="43"/>
        <v>76</v>
      </c>
      <c r="BF8" s="305" t="str">
        <f t="array" ref="BF8">IFERROR(INDEX(AJ8:AO8,SMALL(IF(AD8:AI8=BE8,COLUMN(AD8:AI8)-COLUMN(AD8)+1),COUNTIF(AP8:AS8,BE8))),0)</f>
        <v>C1</v>
      </c>
      <c r="BG8" s="306">
        <f t="array" ref="BG8">IFERROR(INDEX(X8:AC8,SMALL(IF(AD8:AI8=BH8,COLUMN(AD8:AI8)-COLUMN(AD8)+1),COUNTIF(AP8:AT8,BH8))),0)</f>
        <v>44</v>
      </c>
      <c r="BH8" s="306">
        <f t="shared" si="44"/>
        <v>65</v>
      </c>
      <c r="BI8" s="306" t="str">
        <f t="array" ref="BI8">IFERROR(INDEX(AJ8:AO8,SMALL(IF(AD8:AI8=BH8,COLUMN(AD8:AI8)-COLUMN(AD8)+1),COUNTIF(AP8:AT8,BH8))),0)</f>
        <v>D1</v>
      </c>
      <c r="BJ8" s="307">
        <f>IF(COUNTIF(AD8:AI8,0)=0,IF(COUNTIFS(AD8:AI8,"*F*")=0,SUM(LARGE(AD8:AI8,{1,2,3,4,5})),IF(COUNTIFS(AD8:AI8,"*F*")=1,SUM(LARGE(AD8:AI8,{1,2,3,4,5})),IF(COUNTIFS(AD8:AI8,"*F*")=2,"C",IF(COUNTIFS(AD8:AI8,"*F*")&gt;2,"F")))),IF(COUNTIFS(AD8:AH8,"*F*")=0,SUM(AD8:AH8),IF(COUNTIFS(AD8:AH8,"*F*")=1,"C",IF(COUNTIFS(AD8:AH8,"*F*")&gt;=2,"F"))))</f>
        <v>388</v>
      </c>
      <c r="BK8" s="308">
        <f t="shared" si="45"/>
        <v>77.599999999999994</v>
      </c>
    </row>
    <row r="9" spans="1:63" ht="17.25" x14ac:dyDescent="0.3">
      <c r="A9" s="311">
        <v>7</v>
      </c>
      <c r="B9" s="287" t="str">
        <f t="shared" si="18"/>
        <v>S</v>
      </c>
      <c r="C9" s="309" t="s">
        <v>1</v>
      </c>
      <c r="D9" s="323">
        <v>17603661</v>
      </c>
      <c r="E9" s="322" t="s">
        <v>256</v>
      </c>
      <c r="F9" s="315">
        <v>301</v>
      </c>
      <c r="G9" s="315">
        <v>87</v>
      </c>
      <c r="H9" s="315" t="s">
        <v>17</v>
      </c>
      <c r="I9" s="315">
        <v>83</v>
      </c>
      <c r="J9" s="315">
        <v>92</v>
      </c>
      <c r="K9" s="315" t="s">
        <v>17</v>
      </c>
      <c r="L9" s="315">
        <v>42</v>
      </c>
      <c r="M9" s="315">
        <v>83</v>
      </c>
      <c r="N9" s="315" t="s">
        <v>17</v>
      </c>
      <c r="O9" s="315">
        <v>43</v>
      </c>
      <c r="P9" s="315">
        <v>83</v>
      </c>
      <c r="Q9" s="315" t="s">
        <v>17</v>
      </c>
      <c r="R9" s="315">
        <v>44</v>
      </c>
      <c r="S9" s="315">
        <v>86</v>
      </c>
      <c r="T9" s="315" t="s">
        <v>18</v>
      </c>
      <c r="U9" s="315"/>
      <c r="V9" s="315"/>
      <c r="W9" s="315"/>
      <c r="X9" s="294">
        <f t="shared" si="19"/>
        <v>301</v>
      </c>
      <c r="Y9" s="294">
        <f t="shared" si="20"/>
        <v>83</v>
      </c>
      <c r="Z9" s="294">
        <f t="shared" si="21"/>
        <v>42</v>
      </c>
      <c r="AA9" s="294">
        <f t="shared" si="22"/>
        <v>43</v>
      </c>
      <c r="AB9" s="294">
        <f t="shared" si="23"/>
        <v>44</v>
      </c>
      <c r="AC9" s="294">
        <f t="shared" si="24"/>
        <v>0</v>
      </c>
      <c r="AD9" s="284">
        <f t="shared" si="25"/>
        <v>87</v>
      </c>
      <c r="AE9" s="284">
        <f t="shared" si="26"/>
        <v>92</v>
      </c>
      <c r="AF9" s="284">
        <f t="shared" si="27"/>
        <v>83</v>
      </c>
      <c r="AG9" s="284">
        <f t="shared" si="28"/>
        <v>83</v>
      </c>
      <c r="AH9" s="284">
        <f t="shared" si="29"/>
        <v>86</v>
      </c>
      <c r="AI9" s="284">
        <f t="shared" si="30"/>
        <v>0</v>
      </c>
      <c r="AJ9" s="285" t="str">
        <f t="shared" si="31"/>
        <v>B1</v>
      </c>
      <c r="AK9" s="285" t="str">
        <f t="shared" si="32"/>
        <v>B1</v>
      </c>
      <c r="AL9" s="285" t="str">
        <f t="shared" si="33"/>
        <v>B1</v>
      </c>
      <c r="AM9" s="285" t="str">
        <f t="shared" si="34"/>
        <v>B1</v>
      </c>
      <c r="AN9" s="285" t="str">
        <f t="shared" si="35"/>
        <v>B2</v>
      </c>
      <c r="AO9" s="285">
        <f t="shared" si="36"/>
        <v>0</v>
      </c>
      <c r="AP9" s="310">
        <f t="shared" si="37"/>
        <v>92</v>
      </c>
      <c r="AQ9" s="310">
        <f t="shared" si="38"/>
        <v>87</v>
      </c>
      <c r="AR9" s="310">
        <f t="shared" si="39"/>
        <v>86</v>
      </c>
      <c r="AS9" s="310">
        <f t="shared" si="40"/>
        <v>83</v>
      </c>
      <c r="AT9" s="310">
        <f t="shared" si="41"/>
        <v>83</v>
      </c>
      <c r="AU9" s="301">
        <f t="array" ref="AU9">IFERROR(INDEX(X9:AC9,SMALL(IF(AD9:AI9=AV9,COLUMN(AD9:AI9)-COLUMN(AD9)+1),COUNTIF(AP9:AP9,AV9))),0)</f>
        <v>83</v>
      </c>
      <c r="AV9" s="301">
        <f t="shared" si="42"/>
        <v>92</v>
      </c>
      <c r="AW9" s="301" t="str">
        <f t="array" ref="AW9">IFERROR(INDEX(AJ9:AO9,SMALL(IF(AD9:AI9=AV9,COLUMN(AD9:AI9)-COLUMN(AD9)+1),COUNTIF(AP9:AP9,AV9))),0)</f>
        <v>B1</v>
      </c>
      <c r="AX9" s="302">
        <f t="array" ref="AX9">IFERROR(INDEX(X9:AC9,SMALL(IF(AD9:AI9=AY9,COLUMN(AD9:AI9)-COLUMN(AD9)+1),COUNTIF(AP9:AQ9,AY9))),0)</f>
        <v>301</v>
      </c>
      <c r="AY9" s="302">
        <f t="array" ref="AY9">IFERROR(LARGE(AD9:AI9,2),0)</f>
        <v>87</v>
      </c>
      <c r="AZ9" s="303" t="str">
        <f t="array" ref="AZ9">IFERROR(INDEX(AJ9:AO9,SMALL(IF(AD9:AI9=AY9,COLUMN(AD9:AI9)-COLUMN(AD9)+1),COUNTIF(AP9:AQ9,AY9))),0)</f>
        <v>B1</v>
      </c>
      <c r="BA9" s="304">
        <f t="array" ref="BA9">IFERROR(INDEX(X9:AC9,SMALL(IF(AD9:AI9=BB9,COLUMN(AD9:AI9)-COLUMN(AD9)+1),COUNTIF(AP9:AR9,BB9))),0)</f>
        <v>44</v>
      </c>
      <c r="BB9" s="304">
        <f t="array" ref="BB9">IFERROR(LARGE(AD9:AI9,3),0)</f>
        <v>86</v>
      </c>
      <c r="BC9" s="304" t="str">
        <f t="array" ref="BC9">IFERROR(INDEX(AJ9:AO9,SMALL(IF(AD9:AI9=BB9,COLUMN(AD9:AI9)-COLUMN(AD9)+1),COUNTIF(AP9:AR9,BB9))),0)</f>
        <v>B2</v>
      </c>
      <c r="BD9" s="305">
        <f t="array" ref="BD9">IFERROR(INDEX(X9:AC9,SMALL(IF(AD9:AI9=BE9,COLUMN(AD9:AI9)-COLUMN(AD9)+1),COUNTIF(AP9:AS9,BE9))),0)</f>
        <v>42</v>
      </c>
      <c r="BE9" s="305">
        <f t="shared" si="43"/>
        <v>83</v>
      </c>
      <c r="BF9" s="305" t="str">
        <f t="array" ref="BF9">IFERROR(INDEX(AJ9:AO9,SMALL(IF(AD9:AI9=BE9,COLUMN(AD9:AI9)-COLUMN(AD9)+1),COUNTIF(AP9:AS9,BE9))),0)</f>
        <v>B1</v>
      </c>
      <c r="BG9" s="306">
        <f t="array" ref="BG9">IFERROR(INDEX(X9:AC9,SMALL(IF(AD9:AI9=BH9,COLUMN(AD9:AI9)-COLUMN(AD9)+1),COUNTIF(AP9:AT9,BH9))),0)</f>
        <v>43</v>
      </c>
      <c r="BH9" s="306">
        <f t="shared" si="44"/>
        <v>83</v>
      </c>
      <c r="BI9" s="306" t="str">
        <f t="array" ref="BI9">IFERROR(INDEX(AJ9:AO9,SMALL(IF(AD9:AI9=BH9,COLUMN(AD9:AI9)-COLUMN(AD9)+1),COUNTIF(AP9:AT9,BH9))),0)</f>
        <v>B1</v>
      </c>
      <c r="BJ9" s="307">
        <f>IF(COUNTIF(AD9:AI9,0)=0,IF(COUNTIFS(AD9:AI9,"*F*")=0,SUM(LARGE(AD9:AI9,{1,2,3,4,5})),IF(COUNTIFS(AD9:AI9,"*F*")=1,SUM(LARGE(AD9:AI9,{1,2,3,4,5})),IF(COUNTIFS(AD9:AI9,"*F*")=2,"C",IF(COUNTIFS(AD9:AI9,"*F*")&gt;2,"F")))),IF(COUNTIFS(AD9:AH9,"*F*")=0,SUM(AD9:AH9),IF(COUNTIFS(AD9:AH9,"*F*")=1,"C",IF(COUNTIFS(AD9:AH9,"*F*")&gt;=2,"F"))))</f>
        <v>431</v>
      </c>
      <c r="BK9" s="308">
        <f t="shared" si="45"/>
        <v>86.2</v>
      </c>
    </row>
    <row r="10" spans="1:63" ht="17.25" x14ac:dyDescent="0.3">
      <c r="A10" s="311">
        <v>8</v>
      </c>
      <c r="B10" s="287" t="str">
        <f t="shared" si="18"/>
        <v>S</v>
      </c>
      <c r="C10" s="309" t="s">
        <v>0</v>
      </c>
      <c r="D10" s="323">
        <v>17603662</v>
      </c>
      <c r="E10" s="322" t="s">
        <v>259</v>
      </c>
      <c r="F10" s="315">
        <v>301</v>
      </c>
      <c r="G10" s="315">
        <v>79</v>
      </c>
      <c r="H10" s="315" t="s">
        <v>19</v>
      </c>
      <c r="I10" s="315">
        <v>83</v>
      </c>
      <c r="J10" s="315">
        <v>90</v>
      </c>
      <c r="K10" s="315" t="s">
        <v>18</v>
      </c>
      <c r="L10" s="315">
        <v>42</v>
      </c>
      <c r="M10" s="315">
        <v>74</v>
      </c>
      <c r="N10" s="315" t="s">
        <v>19</v>
      </c>
      <c r="O10" s="315">
        <v>43</v>
      </c>
      <c r="P10" s="315">
        <v>76</v>
      </c>
      <c r="Q10" s="315" t="s">
        <v>19</v>
      </c>
      <c r="R10" s="315">
        <v>44</v>
      </c>
      <c r="S10" s="315">
        <v>76</v>
      </c>
      <c r="T10" s="315" t="s">
        <v>19</v>
      </c>
      <c r="U10" s="315"/>
      <c r="V10" s="315"/>
      <c r="W10" s="315"/>
      <c r="X10" s="294">
        <f t="shared" si="19"/>
        <v>301</v>
      </c>
      <c r="Y10" s="294">
        <f t="shared" si="20"/>
        <v>83</v>
      </c>
      <c r="Z10" s="294">
        <f t="shared" si="21"/>
        <v>42</v>
      </c>
      <c r="AA10" s="294">
        <f t="shared" si="22"/>
        <v>43</v>
      </c>
      <c r="AB10" s="294">
        <f t="shared" si="23"/>
        <v>44</v>
      </c>
      <c r="AC10" s="294">
        <f t="shared" si="24"/>
        <v>0</v>
      </c>
      <c r="AD10" s="284">
        <f t="shared" si="25"/>
        <v>79</v>
      </c>
      <c r="AE10" s="284">
        <f t="shared" si="26"/>
        <v>90</v>
      </c>
      <c r="AF10" s="284">
        <f t="shared" si="27"/>
        <v>74</v>
      </c>
      <c r="AG10" s="284">
        <f t="shared" si="28"/>
        <v>76</v>
      </c>
      <c r="AH10" s="284">
        <f t="shared" si="29"/>
        <v>76</v>
      </c>
      <c r="AI10" s="284">
        <f t="shared" si="30"/>
        <v>0</v>
      </c>
      <c r="AJ10" s="285" t="str">
        <f t="shared" si="31"/>
        <v>C1</v>
      </c>
      <c r="AK10" s="285" t="str">
        <f t="shared" si="32"/>
        <v>B2</v>
      </c>
      <c r="AL10" s="285" t="str">
        <f t="shared" si="33"/>
        <v>C1</v>
      </c>
      <c r="AM10" s="285" t="str">
        <f t="shared" si="34"/>
        <v>C1</v>
      </c>
      <c r="AN10" s="285" t="str">
        <f t="shared" si="35"/>
        <v>C1</v>
      </c>
      <c r="AO10" s="285">
        <f t="shared" si="36"/>
        <v>0</v>
      </c>
      <c r="AP10" s="310">
        <f t="shared" si="37"/>
        <v>90</v>
      </c>
      <c r="AQ10" s="310">
        <f t="shared" si="38"/>
        <v>79</v>
      </c>
      <c r="AR10" s="310">
        <f t="shared" si="39"/>
        <v>76</v>
      </c>
      <c r="AS10" s="310">
        <f t="shared" si="40"/>
        <v>76</v>
      </c>
      <c r="AT10" s="310">
        <f t="shared" si="41"/>
        <v>74</v>
      </c>
      <c r="AU10" s="301">
        <f t="array" ref="AU10">IFERROR(INDEX(X10:AC10,SMALL(IF(AD10:AI10=AV10,COLUMN(AD10:AI10)-COLUMN(AD10)+1),COUNTIF(AP10:AP10,AV10))),0)</f>
        <v>83</v>
      </c>
      <c r="AV10" s="301">
        <f t="shared" si="42"/>
        <v>90</v>
      </c>
      <c r="AW10" s="301" t="str">
        <f t="array" ref="AW10">IFERROR(INDEX(AJ10:AO10,SMALL(IF(AD10:AI10=AV10,COLUMN(AD10:AI10)-COLUMN(AD10)+1),COUNTIF(AP10:AP10,AV10))),0)</f>
        <v>B2</v>
      </c>
      <c r="AX10" s="302">
        <f t="array" ref="AX10">IFERROR(INDEX(X10:AC10,SMALL(IF(AD10:AI10=AY10,COLUMN(AD10:AI10)-COLUMN(AD10)+1),COUNTIF(AP10:AQ10,AY10))),0)</f>
        <v>301</v>
      </c>
      <c r="AY10" s="302">
        <f t="array" ref="AY10">IFERROR(LARGE(AD10:AI10,2),0)</f>
        <v>79</v>
      </c>
      <c r="AZ10" s="303" t="str">
        <f t="array" ref="AZ10">IFERROR(INDEX(AJ10:AO10,SMALL(IF(AD10:AI10=AY10,COLUMN(AD10:AI10)-COLUMN(AD10)+1),COUNTIF(AP10:AQ10,AY10))),0)</f>
        <v>C1</v>
      </c>
      <c r="BA10" s="304">
        <f t="array" ref="BA10">IFERROR(INDEX(X10:AC10,SMALL(IF(AD10:AI10=BB10,COLUMN(AD10:AI10)-COLUMN(AD10)+1),COUNTIF(AP10:AR10,BB10))),0)</f>
        <v>43</v>
      </c>
      <c r="BB10" s="304">
        <f t="array" ref="BB10">IFERROR(LARGE(AD10:AI10,3),0)</f>
        <v>76</v>
      </c>
      <c r="BC10" s="304" t="str">
        <f t="array" ref="BC10">IFERROR(INDEX(AJ10:AO10,SMALL(IF(AD10:AI10=BB10,COLUMN(AD10:AI10)-COLUMN(AD10)+1),COUNTIF(AP10:AR10,BB10))),0)</f>
        <v>C1</v>
      </c>
      <c r="BD10" s="305">
        <f t="array" ref="BD10">IFERROR(INDEX(X10:AC10,SMALL(IF(AD10:AI10=BE10,COLUMN(AD10:AI10)-COLUMN(AD10)+1),COUNTIF(AP10:AS10,BE10))),0)</f>
        <v>44</v>
      </c>
      <c r="BE10" s="305">
        <f t="shared" si="43"/>
        <v>76</v>
      </c>
      <c r="BF10" s="305" t="str">
        <f t="array" ref="BF10">IFERROR(INDEX(AJ10:AO10,SMALL(IF(AD10:AI10=BE10,COLUMN(AD10:AI10)-COLUMN(AD10)+1),COUNTIF(AP10:AS10,BE10))),0)</f>
        <v>C1</v>
      </c>
      <c r="BG10" s="306">
        <f t="array" ref="BG10">IFERROR(INDEX(X10:AC10,SMALL(IF(AD10:AI10=BH10,COLUMN(AD10:AI10)-COLUMN(AD10)+1),COUNTIF(AP10:AT10,BH10))),0)</f>
        <v>42</v>
      </c>
      <c r="BH10" s="306">
        <f t="shared" si="44"/>
        <v>74</v>
      </c>
      <c r="BI10" s="306" t="str">
        <f t="array" ref="BI10">IFERROR(INDEX(AJ10:AO10,SMALL(IF(AD10:AI10=BH10,COLUMN(AD10:AI10)-COLUMN(AD10)+1),COUNTIF(AP10:AT10,BH10))),0)</f>
        <v>C1</v>
      </c>
      <c r="BJ10" s="307">
        <f>IF(COUNTIF(AD10:AI10,0)=0,IF(COUNTIFS(AD10:AI10,"*F*")=0,SUM(LARGE(AD10:AI10,{1,2,3,4,5})),IF(COUNTIFS(AD10:AI10,"*F*")=1,SUM(LARGE(AD10:AI10,{1,2,3,4,5})),IF(COUNTIFS(AD10:AI10,"*F*")=2,"C",IF(COUNTIFS(AD10:AI10,"*F*")&gt;2,"F")))),IF(COUNTIFS(AD10:AH10,"*F*")=0,SUM(AD10:AH10),IF(COUNTIFS(AD10:AH10,"*F*")=1,"C",IF(COUNTIFS(AD10:AH10,"*F*")&gt;=2,"F"))))</f>
        <v>395</v>
      </c>
      <c r="BK10" s="308">
        <f t="shared" si="45"/>
        <v>79</v>
      </c>
    </row>
    <row r="11" spans="1:63" ht="17.25" x14ac:dyDescent="0.3">
      <c r="A11" s="311">
        <v>9</v>
      </c>
      <c r="B11" s="287" t="str">
        <f t="shared" si="18"/>
        <v>S</v>
      </c>
      <c r="C11" s="309" t="s">
        <v>0</v>
      </c>
      <c r="D11" s="323">
        <v>17603663</v>
      </c>
      <c r="E11" s="322" t="s">
        <v>262</v>
      </c>
      <c r="F11" s="315">
        <v>301</v>
      </c>
      <c r="G11" s="315">
        <v>96</v>
      </c>
      <c r="H11" s="315" t="s">
        <v>15</v>
      </c>
      <c r="I11" s="315">
        <v>83</v>
      </c>
      <c r="J11" s="315">
        <v>95</v>
      </c>
      <c r="K11" s="315" t="s">
        <v>15</v>
      </c>
      <c r="L11" s="315">
        <v>42</v>
      </c>
      <c r="M11" s="315">
        <v>83</v>
      </c>
      <c r="N11" s="315" t="s">
        <v>17</v>
      </c>
      <c r="O11" s="315">
        <v>43</v>
      </c>
      <c r="P11" s="315">
        <v>88</v>
      </c>
      <c r="Q11" s="315" t="s">
        <v>17</v>
      </c>
      <c r="R11" s="315">
        <v>41</v>
      </c>
      <c r="S11" s="315">
        <v>84</v>
      </c>
      <c r="T11" s="315" t="s">
        <v>17</v>
      </c>
      <c r="U11" s="315"/>
      <c r="V11" s="315"/>
      <c r="W11" s="315"/>
      <c r="X11" s="294">
        <f t="shared" si="19"/>
        <v>301</v>
      </c>
      <c r="Y11" s="294">
        <f t="shared" si="20"/>
        <v>83</v>
      </c>
      <c r="Z11" s="294">
        <f t="shared" si="21"/>
        <v>42</v>
      </c>
      <c r="AA11" s="294">
        <f t="shared" si="22"/>
        <v>43</v>
      </c>
      <c r="AB11" s="294">
        <f t="shared" si="23"/>
        <v>41</v>
      </c>
      <c r="AC11" s="294">
        <f t="shared" si="24"/>
        <v>0</v>
      </c>
      <c r="AD11" s="284">
        <f t="shared" si="25"/>
        <v>96</v>
      </c>
      <c r="AE11" s="284">
        <f t="shared" si="26"/>
        <v>95</v>
      </c>
      <c r="AF11" s="284">
        <f t="shared" si="27"/>
        <v>83</v>
      </c>
      <c r="AG11" s="284">
        <f t="shared" si="28"/>
        <v>88</v>
      </c>
      <c r="AH11" s="284">
        <f t="shared" si="29"/>
        <v>84</v>
      </c>
      <c r="AI11" s="284">
        <f t="shared" si="30"/>
        <v>0</v>
      </c>
      <c r="AJ11" s="285" t="str">
        <f t="shared" si="31"/>
        <v>A1</v>
      </c>
      <c r="AK11" s="285" t="str">
        <f t="shared" si="32"/>
        <v>A1</v>
      </c>
      <c r="AL11" s="285" t="str">
        <f t="shared" si="33"/>
        <v>B1</v>
      </c>
      <c r="AM11" s="285" t="str">
        <f t="shared" si="34"/>
        <v>B1</v>
      </c>
      <c r="AN11" s="285" t="str">
        <f t="shared" si="35"/>
        <v>B1</v>
      </c>
      <c r="AO11" s="285">
        <f t="shared" si="36"/>
        <v>0</v>
      </c>
      <c r="AP11" s="310">
        <f t="shared" si="37"/>
        <v>96</v>
      </c>
      <c r="AQ11" s="310">
        <f t="shared" si="38"/>
        <v>95</v>
      </c>
      <c r="AR11" s="310">
        <f t="shared" si="39"/>
        <v>88</v>
      </c>
      <c r="AS11" s="310">
        <f t="shared" si="40"/>
        <v>84</v>
      </c>
      <c r="AT11" s="310">
        <f t="shared" si="41"/>
        <v>83</v>
      </c>
      <c r="AU11" s="301">
        <f t="array" ref="AU11">IFERROR(INDEX(X11:AC11,SMALL(IF(AD11:AI11=AV11,COLUMN(AD11:AI11)-COLUMN(AD11)+1),COUNTIF(AP11:AP11,AV11))),0)</f>
        <v>301</v>
      </c>
      <c r="AV11" s="301">
        <f t="shared" si="42"/>
        <v>96</v>
      </c>
      <c r="AW11" s="301" t="str">
        <f t="array" ref="AW11">IFERROR(INDEX(AJ11:AO11,SMALL(IF(AD11:AI11=AV11,COLUMN(AD11:AI11)-COLUMN(AD11)+1),COUNTIF(AP11:AP11,AV11))),0)</f>
        <v>A1</v>
      </c>
      <c r="AX11" s="302">
        <f t="array" ref="AX11">IFERROR(INDEX(X11:AC11,SMALL(IF(AD11:AI11=AY11,COLUMN(AD11:AI11)-COLUMN(AD11)+1),COUNTIF(AP11:AQ11,AY11))),0)</f>
        <v>83</v>
      </c>
      <c r="AY11" s="302">
        <f t="array" ref="AY11">IFERROR(LARGE(AD11:AI11,2),0)</f>
        <v>95</v>
      </c>
      <c r="AZ11" s="303" t="str">
        <f t="array" ref="AZ11">IFERROR(INDEX(AJ11:AO11,SMALL(IF(AD11:AI11=AY11,COLUMN(AD11:AI11)-COLUMN(AD11)+1),COUNTIF(AP11:AQ11,AY11))),0)</f>
        <v>A1</v>
      </c>
      <c r="BA11" s="304">
        <f t="array" ref="BA11">IFERROR(INDEX(X11:AC11,SMALL(IF(AD11:AI11=BB11,COLUMN(AD11:AI11)-COLUMN(AD11)+1),COUNTIF(AP11:AR11,BB11))),0)</f>
        <v>43</v>
      </c>
      <c r="BB11" s="304">
        <f t="array" ref="BB11">IFERROR(LARGE(AD11:AI11,3),0)</f>
        <v>88</v>
      </c>
      <c r="BC11" s="304" t="str">
        <f t="array" ref="BC11">IFERROR(INDEX(AJ11:AO11,SMALL(IF(AD11:AI11=BB11,COLUMN(AD11:AI11)-COLUMN(AD11)+1),COUNTIF(AP11:AR11,BB11))),0)</f>
        <v>B1</v>
      </c>
      <c r="BD11" s="305">
        <f t="array" ref="BD11">IFERROR(INDEX(X11:AC11,SMALL(IF(AD11:AI11=BE11,COLUMN(AD11:AI11)-COLUMN(AD11)+1),COUNTIF(AP11:AS11,BE11))),0)</f>
        <v>41</v>
      </c>
      <c r="BE11" s="305">
        <f t="shared" si="43"/>
        <v>84</v>
      </c>
      <c r="BF11" s="305" t="str">
        <f t="array" ref="BF11">IFERROR(INDEX(AJ11:AO11,SMALL(IF(AD11:AI11=BE11,COLUMN(AD11:AI11)-COLUMN(AD11)+1),COUNTIF(AP11:AS11,BE11))),0)</f>
        <v>B1</v>
      </c>
      <c r="BG11" s="306">
        <f t="array" ref="BG11">IFERROR(INDEX(X11:AC11,SMALL(IF(AD11:AI11=BH11,COLUMN(AD11:AI11)-COLUMN(AD11)+1),COUNTIF(AP11:AT11,BH11))),0)</f>
        <v>42</v>
      </c>
      <c r="BH11" s="306">
        <f t="shared" si="44"/>
        <v>83</v>
      </c>
      <c r="BI11" s="306" t="str">
        <f t="array" ref="BI11">IFERROR(INDEX(AJ11:AO11,SMALL(IF(AD11:AI11=BH11,COLUMN(AD11:AI11)-COLUMN(AD11)+1),COUNTIF(AP11:AT11,BH11))),0)</f>
        <v>B1</v>
      </c>
      <c r="BJ11" s="307">
        <f>IF(COUNTIF(AD11:AI11,0)=0,IF(COUNTIFS(AD11:AI11,"*F*")=0,SUM(LARGE(AD11:AI11,{1,2,3,4,5})),IF(COUNTIFS(AD11:AI11,"*F*")=1,SUM(LARGE(AD11:AI11,{1,2,3,4,5})),IF(COUNTIFS(AD11:AI11,"*F*")=2,"C",IF(COUNTIFS(AD11:AI11,"*F*")&gt;2,"F")))),IF(COUNTIFS(AD11:AH11,"*F*")=0,SUM(AD11:AH11),IF(COUNTIFS(AD11:AH11,"*F*")=1,"C",IF(COUNTIFS(AD11:AH11,"*F*")&gt;=2,"F"))))</f>
        <v>446</v>
      </c>
      <c r="BK11" s="308">
        <f t="shared" si="45"/>
        <v>89.2</v>
      </c>
    </row>
    <row r="12" spans="1:63" ht="17.25" x14ac:dyDescent="0.3">
      <c r="A12" s="311">
        <v>10</v>
      </c>
      <c r="B12" s="287" t="str">
        <f t="shared" si="18"/>
        <v>S</v>
      </c>
      <c r="C12" s="315" t="s">
        <v>0</v>
      </c>
      <c r="D12" s="323">
        <v>17603664</v>
      </c>
      <c r="E12" s="322" t="s">
        <v>264</v>
      </c>
      <c r="F12" s="315">
        <v>301</v>
      </c>
      <c r="G12" s="315">
        <v>79</v>
      </c>
      <c r="H12" s="315" t="s">
        <v>19</v>
      </c>
      <c r="I12" s="315">
        <v>302</v>
      </c>
      <c r="J12" s="315">
        <v>72</v>
      </c>
      <c r="K12" s="315" t="s">
        <v>20</v>
      </c>
      <c r="L12" s="315">
        <v>42</v>
      </c>
      <c r="M12" s="315">
        <v>66</v>
      </c>
      <c r="N12" s="315" t="s">
        <v>21</v>
      </c>
      <c r="O12" s="315">
        <v>43</v>
      </c>
      <c r="P12" s="315">
        <v>64</v>
      </c>
      <c r="Q12" s="315" t="s">
        <v>21</v>
      </c>
      <c r="R12" s="315">
        <v>44</v>
      </c>
      <c r="S12" s="315">
        <v>65</v>
      </c>
      <c r="T12" s="315" t="s">
        <v>21</v>
      </c>
      <c r="U12" s="315"/>
      <c r="V12" s="315"/>
      <c r="W12" s="315"/>
      <c r="X12" s="294">
        <f t="shared" si="19"/>
        <v>301</v>
      </c>
      <c r="Y12" s="294">
        <f t="shared" si="20"/>
        <v>302</v>
      </c>
      <c r="Z12" s="294">
        <f t="shared" si="21"/>
        <v>42</v>
      </c>
      <c r="AA12" s="294">
        <f t="shared" si="22"/>
        <v>43</v>
      </c>
      <c r="AB12" s="294">
        <f t="shared" si="23"/>
        <v>44</v>
      </c>
      <c r="AC12" s="294">
        <f t="shared" si="24"/>
        <v>0</v>
      </c>
      <c r="AD12" s="284">
        <f t="shared" si="25"/>
        <v>79</v>
      </c>
      <c r="AE12" s="284">
        <f t="shared" si="26"/>
        <v>72</v>
      </c>
      <c r="AF12" s="284">
        <f t="shared" si="27"/>
        <v>66</v>
      </c>
      <c r="AG12" s="284">
        <f t="shared" si="28"/>
        <v>64</v>
      </c>
      <c r="AH12" s="284">
        <f t="shared" si="29"/>
        <v>65</v>
      </c>
      <c r="AI12" s="284">
        <f t="shared" si="30"/>
        <v>0</v>
      </c>
      <c r="AJ12" s="285" t="str">
        <f t="shared" si="31"/>
        <v>C1</v>
      </c>
      <c r="AK12" s="285" t="str">
        <f t="shared" si="32"/>
        <v>C2</v>
      </c>
      <c r="AL12" s="285" t="str">
        <f t="shared" si="33"/>
        <v>D1</v>
      </c>
      <c r="AM12" s="285" t="str">
        <f t="shared" si="34"/>
        <v>D1</v>
      </c>
      <c r="AN12" s="285" t="str">
        <f t="shared" si="35"/>
        <v>D1</v>
      </c>
      <c r="AO12" s="285">
        <f t="shared" si="36"/>
        <v>0</v>
      </c>
      <c r="AP12" s="310">
        <f t="shared" si="37"/>
        <v>79</v>
      </c>
      <c r="AQ12" s="310">
        <f t="shared" si="38"/>
        <v>72</v>
      </c>
      <c r="AR12" s="310">
        <f t="shared" si="39"/>
        <v>66</v>
      </c>
      <c r="AS12" s="310">
        <f t="shared" si="40"/>
        <v>65</v>
      </c>
      <c r="AT12" s="310">
        <f t="shared" si="41"/>
        <v>64</v>
      </c>
      <c r="AU12" s="301">
        <f t="array" ref="AU12">IFERROR(INDEX(X12:AC12,SMALL(IF(AD12:AI12=AV12,COLUMN(AD12:AI12)-COLUMN(AD12)+1),COUNTIF(AP12:AP12,AV12))),0)</f>
        <v>301</v>
      </c>
      <c r="AV12" s="301">
        <f t="shared" si="42"/>
        <v>79</v>
      </c>
      <c r="AW12" s="301" t="str">
        <f t="array" ref="AW12">IFERROR(INDEX(AJ12:AO12,SMALL(IF(AD12:AI12=AV12,COLUMN(AD12:AI12)-COLUMN(AD12)+1),COUNTIF(AP12:AP12,AV12))),0)</f>
        <v>C1</v>
      </c>
      <c r="AX12" s="302">
        <f t="array" ref="AX12">IFERROR(INDEX(X12:AC12,SMALL(IF(AD12:AI12=AY12,COLUMN(AD12:AI12)-COLUMN(AD12)+1),COUNTIF(AP12:AQ12,AY12))),0)</f>
        <v>302</v>
      </c>
      <c r="AY12" s="302">
        <f t="array" ref="AY12">IFERROR(LARGE(AD12:AI12,2),0)</f>
        <v>72</v>
      </c>
      <c r="AZ12" s="303" t="str">
        <f t="array" ref="AZ12">IFERROR(INDEX(AJ12:AO12,SMALL(IF(AD12:AI12=AY12,COLUMN(AD12:AI12)-COLUMN(AD12)+1),COUNTIF(AP12:AQ12,AY12))),0)</f>
        <v>C2</v>
      </c>
      <c r="BA12" s="304">
        <f t="array" ref="BA12">IFERROR(INDEX(X12:AC12,SMALL(IF(AD12:AI12=BB12,COLUMN(AD12:AI12)-COLUMN(AD12)+1),COUNTIF(AP12:AR12,BB12))),0)</f>
        <v>42</v>
      </c>
      <c r="BB12" s="304">
        <f t="array" ref="BB12">IFERROR(LARGE(AD12:AI12,3),0)</f>
        <v>66</v>
      </c>
      <c r="BC12" s="304" t="str">
        <f t="array" ref="BC12">IFERROR(INDEX(AJ12:AO12,SMALL(IF(AD12:AI12=BB12,COLUMN(AD12:AI12)-COLUMN(AD12)+1),COUNTIF(AP12:AR12,BB12))),0)</f>
        <v>D1</v>
      </c>
      <c r="BD12" s="305">
        <f t="array" ref="BD12">IFERROR(INDEX(X12:AC12,SMALL(IF(AD12:AI12=BE12,COLUMN(AD12:AI12)-COLUMN(AD12)+1),COUNTIF(AP12:AS12,BE12))),0)</f>
        <v>44</v>
      </c>
      <c r="BE12" s="305">
        <f t="shared" si="43"/>
        <v>65</v>
      </c>
      <c r="BF12" s="305" t="str">
        <f t="array" ref="BF12">IFERROR(INDEX(AJ12:AO12,SMALL(IF(AD12:AI12=BE12,COLUMN(AD12:AI12)-COLUMN(AD12)+1),COUNTIF(AP12:AS12,BE12))),0)</f>
        <v>D1</v>
      </c>
      <c r="BG12" s="306">
        <f t="array" ref="BG12">IFERROR(INDEX(X12:AC12,SMALL(IF(AD12:AI12=BH12,COLUMN(AD12:AI12)-COLUMN(AD12)+1),COUNTIF(AP12:AT12,BH12))),0)</f>
        <v>43</v>
      </c>
      <c r="BH12" s="306">
        <f t="shared" si="44"/>
        <v>64</v>
      </c>
      <c r="BI12" s="306" t="str">
        <f t="array" ref="BI12">IFERROR(INDEX(AJ12:AO12,SMALL(IF(AD12:AI12=BH12,COLUMN(AD12:AI12)-COLUMN(AD12)+1),COUNTIF(AP12:AT12,BH12))),0)</f>
        <v>D1</v>
      </c>
      <c r="BJ12" s="307">
        <f>IF(COUNTIF(AD12:AI12,0)=0,IF(COUNTIFS(AD12:AI12,"*F*")=0,SUM(LARGE(AD12:AI12,{1,2,3,4,5})),IF(COUNTIFS(AD12:AI12,"*F*")=1,SUM(LARGE(AD12:AI12,{1,2,3,4,5})),IF(COUNTIFS(AD12:AI12,"*F*")=2,"C",IF(COUNTIFS(AD12:AI12,"*F*")&gt;2,"F")))),IF(COUNTIFS(AD12:AH12,"*F*")=0,SUM(AD12:AH12),IF(COUNTIFS(AD12:AH12,"*F*")=1,"C",IF(COUNTIFS(AD12:AH12,"*F*")&gt;=2,"F"))))</f>
        <v>346</v>
      </c>
      <c r="BK12" s="308">
        <f t="shared" si="45"/>
        <v>69.2</v>
      </c>
    </row>
    <row r="13" spans="1:63" ht="17.25" x14ac:dyDescent="0.3">
      <c r="A13" s="311">
        <v>11</v>
      </c>
      <c r="B13" s="287" t="str">
        <f t="shared" si="18"/>
        <v>S</v>
      </c>
      <c r="C13" s="315" t="s">
        <v>0</v>
      </c>
      <c r="D13" s="323">
        <v>17603665</v>
      </c>
      <c r="E13" s="322" t="s">
        <v>268</v>
      </c>
      <c r="F13" s="315">
        <v>301</v>
      </c>
      <c r="G13" s="315">
        <v>96</v>
      </c>
      <c r="H13" s="315" t="s">
        <v>15</v>
      </c>
      <c r="I13" s="315">
        <v>302</v>
      </c>
      <c r="J13" s="315">
        <v>91</v>
      </c>
      <c r="K13" s="315" t="s">
        <v>16</v>
      </c>
      <c r="L13" s="315">
        <v>42</v>
      </c>
      <c r="M13" s="315">
        <v>87</v>
      </c>
      <c r="N13" s="315" t="s">
        <v>17</v>
      </c>
      <c r="O13" s="315">
        <v>43</v>
      </c>
      <c r="P13" s="315">
        <v>84</v>
      </c>
      <c r="Q13" s="315" t="s">
        <v>17</v>
      </c>
      <c r="R13" s="315">
        <v>44</v>
      </c>
      <c r="S13" s="315">
        <v>86</v>
      </c>
      <c r="T13" s="315" t="s">
        <v>18</v>
      </c>
      <c r="U13" s="315"/>
      <c r="V13" s="315"/>
      <c r="W13" s="315"/>
      <c r="X13" s="294">
        <f t="shared" si="19"/>
        <v>301</v>
      </c>
      <c r="Y13" s="294">
        <f t="shared" si="20"/>
        <v>302</v>
      </c>
      <c r="Z13" s="294">
        <f t="shared" si="21"/>
        <v>42</v>
      </c>
      <c r="AA13" s="294">
        <f t="shared" si="22"/>
        <v>43</v>
      </c>
      <c r="AB13" s="294">
        <f t="shared" si="23"/>
        <v>44</v>
      </c>
      <c r="AC13" s="294">
        <f t="shared" si="24"/>
        <v>0</v>
      </c>
      <c r="AD13" s="284">
        <f t="shared" si="25"/>
        <v>96</v>
      </c>
      <c r="AE13" s="284">
        <f t="shared" si="26"/>
        <v>91</v>
      </c>
      <c r="AF13" s="284">
        <f t="shared" si="27"/>
        <v>87</v>
      </c>
      <c r="AG13" s="284">
        <f t="shared" si="28"/>
        <v>84</v>
      </c>
      <c r="AH13" s="284">
        <f t="shared" si="29"/>
        <v>86</v>
      </c>
      <c r="AI13" s="284">
        <f t="shared" si="30"/>
        <v>0</v>
      </c>
      <c r="AJ13" s="285" t="str">
        <f t="shared" si="31"/>
        <v>A1</v>
      </c>
      <c r="AK13" s="285" t="str">
        <f t="shared" si="32"/>
        <v>A2</v>
      </c>
      <c r="AL13" s="285" t="str">
        <f t="shared" si="33"/>
        <v>B1</v>
      </c>
      <c r="AM13" s="285" t="str">
        <f t="shared" si="34"/>
        <v>B1</v>
      </c>
      <c r="AN13" s="285" t="str">
        <f t="shared" si="35"/>
        <v>B2</v>
      </c>
      <c r="AO13" s="285">
        <f t="shared" si="36"/>
        <v>0</v>
      </c>
      <c r="AP13" s="310">
        <f t="shared" si="37"/>
        <v>96</v>
      </c>
      <c r="AQ13" s="310">
        <f t="shared" si="38"/>
        <v>91</v>
      </c>
      <c r="AR13" s="310">
        <f t="shared" si="39"/>
        <v>87</v>
      </c>
      <c r="AS13" s="310">
        <f t="shared" si="40"/>
        <v>86</v>
      </c>
      <c r="AT13" s="310">
        <f t="shared" si="41"/>
        <v>84</v>
      </c>
      <c r="AU13" s="301">
        <f t="array" ref="AU13">IFERROR(INDEX(X13:AC13,SMALL(IF(AD13:AI13=AV13,COLUMN(AD13:AI13)-COLUMN(AD13)+1),COUNTIF(AP13:AP13,AV13))),0)</f>
        <v>301</v>
      </c>
      <c r="AV13" s="301">
        <f t="shared" si="42"/>
        <v>96</v>
      </c>
      <c r="AW13" s="301" t="str">
        <f t="array" ref="AW13">IFERROR(INDEX(AJ13:AO13,SMALL(IF(AD13:AI13=AV13,COLUMN(AD13:AI13)-COLUMN(AD13)+1),COUNTIF(AP13:AP13,AV13))),0)</f>
        <v>A1</v>
      </c>
      <c r="AX13" s="302">
        <f t="array" ref="AX13">IFERROR(INDEX(X13:AC13,SMALL(IF(AD13:AI13=AY13,COLUMN(AD13:AI13)-COLUMN(AD13)+1),COUNTIF(AP13:AQ13,AY13))),0)</f>
        <v>302</v>
      </c>
      <c r="AY13" s="302">
        <f t="array" ref="AY13">IFERROR(LARGE(AD13:AI13,2),0)</f>
        <v>91</v>
      </c>
      <c r="AZ13" s="303" t="str">
        <f t="array" ref="AZ13">IFERROR(INDEX(AJ13:AO13,SMALL(IF(AD13:AI13=AY13,COLUMN(AD13:AI13)-COLUMN(AD13)+1),COUNTIF(AP13:AQ13,AY13))),0)</f>
        <v>A2</v>
      </c>
      <c r="BA13" s="304">
        <f t="array" ref="BA13">IFERROR(INDEX(X13:AC13,SMALL(IF(AD13:AI13=BB13,COLUMN(AD13:AI13)-COLUMN(AD13)+1),COUNTIF(AP13:AR13,BB13))),0)</f>
        <v>42</v>
      </c>
      <c r="BB13" s="304">
        <f t="array" ref="BB13">IFERROR(LARGE(AD13:AI13,3),0)</f>
        <v>87</v>
      </c>
      <c r="BC13" s="304" t="str">
        <f t="array" ref="BC13">IFERROR(INDEX(AJ13:AO13,SMALL(IF(AD13:AI13=BB13,COLUMN(AD13:AI13)-COLUMN(AD13)+1),COUNTIF(AP13:AR13,BB13))),0)</f>
        <v>B1</v>
      </c>
      <c r="BD13" s="305">
        <f t="array" ref="BD13">IFERROR(INDEX(X13:AC13,SMALL(IF(AD13:AI13=BE13,COLUMN(AD13:AI13)-COLUMN(AD13)+1),COUNTIF(AP13:AS13,BE13))),0)</f>
        <v>44</v>
      </c>
      <c r="BE13" s="305">
        <f t="shared" si="43"/>
        <v>86</v>
      </c>
      <c r="BF13" s="305" t="str">
        <f t="array" ref="BF13">IFERROR(INDEX(AJ13:AO13,SMALL(IF(AD13:AI13=BE13,COLUMN(AD13:AI13)-COLUMN(AD13)+1),COUNTIF(AP13:AS13,BE13))),0)</f>
        <v>B2</v>
      </c>
      <c r="BG13" s="306">
        <f t="array" ref="BG13">IFERROR(INDEX(X13:AC13,SMALL(IF(AD13:AI13=BH13,COLUMN(AD13:AI13)-COLUMN(AD13)+1),COUNTIF(AP13:AT13,BH13))),0)</f>
        <v>43</v>
      </c>
      <c r="BH13" s="306">
        <f t="shared" si="44"/>
        <v>84</v>
      </c>
      <c r="BI13" s="306" t="str">
        <f t="array" ref="BI13">IFERROR(INDEX(AJ13:AO13,SMALL(IF(AD13:AI13=BH13,COLUMN(AD13:AI13)-COLUMN(AD13)+1),COUNTIF(AP13:AT13,BH13))),0)</f>
        <v>B1</v>
      </c>
      <c r="BJ13" s="307">
        <f>IF(COUNTIF(AD13:AI13,0)=0,IF(COUNTIFS(AD13:AI13,"*F*")=0,SUM(LARGE(AD13:AI13,{1,2,3,4,5})),IF(COUNTIFS(AD13:AI13,"*F*")=1,SUM(LARGE(AD13:AI13,{1,2,3,4,5})),IF(COUNTIFS(AD13:AI13,"*F*")=2,"C",IF(COUNTIFS(AD13:AI13,"*F*")&gt;2,"F")))),IF(COUNTIFS(AD13:AH13,"*F*")=0,SUM(AD13:AH13),IF(COUNTIFS(AD13:AH13,"*F*")=1,"C",IF(COUNTIFS(AD13:AH13,"*F*")&gt;=2,"F"))))</f>
        <v>444</v>
      </c>
      <c r="BK13" s="308">
        <f t="shared" si="45"/>
        <v>88.8</v>
      </c>
    </row>
    <row r="14" spans="1:63" ht="17.25" x14ac:dyDescent="0.3">
      <c r="A14" s="311">
        <v>12</v>
      </c>
      <c r="B14" s="287" t="str">
        <f t="shared" si="18"/>
        <v>S</v>
      </c>
      <c r="C14" s="315" t="s">
        <v>0</v>
      </c>
      <c r="D14" s="323">
        <v>17603666</v>
      </c>
      <c r="E14" s="322" t="s">
        <v>272</v>
      </c>
      <c r="F14" s="315">
        <v>301</v>
      </c>
      <c r="G14" s="315">
        <v>90</v>
      </c>
      <c r="H14" s="315" t="s">
        <v>17</v>
      </c>
      <c r="I14" s="315">
        <v>83</v>
      </c>
      <c r="J14" s="315">
        <v>88</v>
      </c>
      <c r="K14" s="315" t="s">
        <v>18</v>
      </c>
      <c r="L14" s="315">
        <v>42</v>
      </c>
      <c r="M14" s="315">
        <v>86</v>
      </c>
      <c r="N14" s="315" t="s">
        <v>17</v>
      </c>
      <c r="O14" s="315">
        <v>43</v>
      </c>
      <c r="P14" s="315">
        <v>81</v>
      </c>
      <c r="Q14" s="315" t="s">
        <v>18</v>
      </c>
      <c r="R14" s="315">
        <v>44</v>
      </c>
      <c r="S14" s="315">
        <v>84</v>
      </c>
      <c r="T14" s="315" t="s">
        <v>18</v>
      </c>
      <c r="U14" s="315"/>
      <c r="V14" s="315"/>
      <c r="W14" s="315"/>
      <c r="X14" s="294">
        <f t="shared" si="19"/>
        <v>301</v>
      </c>
      <c r="Y14" s="294">
        <f t="shared" si="20"/>
        <v>83</v>
      </c>
      <c r="Z14" s="294">
        <f t="shared" si="21"/>
        <v>42</v>
      </c>
      <c r="AA14" s="294">
        <f t="shared" si="22"/>
        <v>43</v>
      </c>
      <c r="AB14" s="294">
        <f t="shared" si="23"/>
        <v>44</v>
      </c>
      <c r="AC14" s="294">
        <f t="shared" si="24"/>
        <v>0</v>
      </c>
      <c r="AD14" s="284">
        <f t="shared" si="25"/>
        <v>90</v>
      </c>
      <c r="AE14" s="284">
        <f t="shared" si="26"/>
        <v>88</v>
      </c>
      <c r="AF14" s="284">
        <f t="shared" si="27"/>
        <v>86</v>
      </c>
      <c r="AG14" s="284">
        <f t="shared" si="28"/>
        <v>81</v>
      </c>
      <c r="AH14" s="284">
        <f t="shared" si="29"/>
        <v>84</v>
      </c>
      <c r="AI14" s="284">
        <f t="shared" si="30"/>
        <v>0</v>
      </c>
      <c r="AJ14" s="285" t="str">
        <f t="shared" si="31"/>
        <v>B1</v>
      </c>
      <c r="AK14" s="285" t="str">
        <f t="shared" si="32"/>
        <v>B2</v>
      </c>
      <c r="AL14" s="285" t="str">
        <f t="shared" si="33"/>
        <v>B1</v>
      </c>
      <c r="AM14" s="285" t="str">
        <f t="shared" si="34"/>
        <v>B2</v>
      </c>
      <c r="AN14" s="285" t="str">
        <f t="shared" si="35"/>
        <v>B2</v>
      </c>
      <c r="AO14" s="285">
        <f t="shared" si="36"/>
        <v>0</v>
      </c>
      <c r="AP14" s="310">
        <f t="shared" si="37"/>
        <v>90</v>
      </c>
      <c r="AQ14" s="310">
        <f t="shared" si="38"/>
        <v>88</v>
      </c>
      <c r="AR14" s="310">
        <f t="shared" si="39"/>
        <v>86</v>
      </c>
      <c r="AS14" s="310">
        <f t="shared" si="40"/>
        <v>84</v>
      </c>
      <c r="AT14" s="310">
        <f t="shared" si="41"/>
        <v>81</v>
      </c>
      <c r="AU14" s="301">
        <f t="array" ref="AU14">IFERROR(INDEX(X14:AC14,SMALL(IF(AD14:AI14=AV14,COLUMN(AD14:AI14)-COLUMN(AD14)+1),COUNTIF(AP14:AP14,AV14))),0)</f>
        <v>301</v>
      </c>
      <c r="AV14" s="301">
        <f t="shared" si="42"/>
        <v>90</v>
      </c>
      <c r="AW14" s="301" t="str">
        <f t="array" ref="AW14">IFERROR(INDEX(AJ14:AO14,SMALL(IF(AD14:AI14=AV14,COLUMN(AD14:AI14)-COLUMN(AD14)+1),COUNTIF(AP14:AP14,AV14))),0)</f>
        <v>B1</v>
      </c>
      <c r="AX14" s="302">
        <f t="array" ref="AX14">IFERROR(INDEX(X14:AC14,SMALL(IF(AD14:AI14=AY14,COLUMN(AD14:AI14)-COLUMN(AD14)+1),COUNTIF(AP14:AQ14,AY14))),0)</f>
        <v>83</v>
      </c>
      <c r="AY14" s="302">
        <f t="array" ref="AY14">IFERROR(LARGE(AD14:AI14,2),0)</f>
        <v>88</v>
      </c>
      <c r="AZ14" s="303" t="str">
        <f t="array" ref="AZ14">IFERROR(INDEX(AJ14:AO14,SMALL(IF(AD14:AI14=AY14,COLUMN(AD14:AI14)-COLUMN(AD14)+1),COUNTIF(AP14:AQ14,AY14))),0)</f>
        <v>B2</v>
      </c>
      <c r="BA14" s="304">
        <f t="array" ref="BA14">IFERROR(INDEX(X14:AC14,SMALL(IF(AD14:AI14=BB14,COLUMN(AD14:AI14)-COLUMN(AD14)+1),COUNTIF(AP14:AR14,BB14))),0)</f>
        <v>42</v>
      </c>
      <c r="BB14" s="304">
        <f t="array" ref="BB14">IFERROR(LARGE(AD14:AI14,3),0)</f>
        <v>86</v>
      </c>
      <c r="BC14" s="304" t="str">
        <f t="array" ref="BC14">IFERROR(INDEX(AJ14:AO14,SMALL(IF(AD14:AI14=BB14,COLUMN(AD14:AI14)-COLUMN(AD14)+1),COUNTIF(AP14:AR14,BB14))),0)</f>
        <v>B1</v>
      </c>
      <c r="BD14" s="305">
        <f t="array" ref="BD14">IFERROR(INDEX(X14:AC14,SMALL(IF(AD14:AI14=BE14,COLUMN(AD14:AI14)-COLUMN(AD14)+1),COUNTIF(AP14:AS14,BE14))),0)</f>
        <v>44</v>
      </c>
      <c r="BE14" s="305">
        <f t="shared" si="43"/>
        <v>84</v>
      </c>
      <c r="BF14" s="305" t="str">
        <f t="array" ref="BF14">IFERROR(INDEX(AJ14:AO14,SMALL(IF(AD14:AI14=BE14,COLUMN(AD14:AI14)-COLUMN(AD14)+1),COUNTIF(AP14:AS14,BE14))),0)</f>
        <v>B2</v>
      </c>
      <c r="BG14" s="306">
        <f t="array" ref="BG14">IFERROR(INDEX(X14:AC14,SMALL(IF(AD14:AI14=BH14,COLUMN(AD14:AI14)-COLUMN(AD14)+1),COUNTIF(AP14:AT14,BH14))),0)</f>
        <v>43</v>
      </c>
      <c r="BH14" s="306">
        <f t="shared" si="44"/>
        <v>81</v>
      </c>
      <c r="BI14" s="306" t="str">
        <f t="array" ref="BI14">IFERROR(INDEX(AJ14:AO14,SMALL(IF(AD14:AI14=BH14,COLUMN(AD14:AI14)-COLUMN(AD14)+1),COUNTIF(AP14:AT14,BH14))),0)</f>
        <v>B2</v>
      </c>
      <c r="BJ14" s="307">
        <f>IF(COUNTIF(AD14:AI14,0)=0,IF(COUNTIFS(AD14:AI14,"*F*")=0,SUM(LARGE(AD14:AI14,{1,2,3,4,5})),IF(COUNTIFS(AD14:AI14,"*F*")=1,SUM(LARGE(AD14:AI14,{1,2,3,4,5})),IF(COUNTIFS(AD14:AI14,"*F*")=2,"C",IF(COUNTIFS(AD14:AI14,"*F*")&gt;2,"F")))),IF(COUNTIFS(AD14:AH14,"*F*")=0,SUM(AD14:AH14),IF(COUNTIFS(AD14:AH14,"*F*")=1,"C",IF(COUNTIFS(AD14:AH14,"*F*")&gt;=2,"F"))))</f>
        <v>429</v>
      </c>
      <c r="BK14" s="308">
        <f t="shared" si="45"/>
        <v>85.8</v>
      </c>
    </row>
    <row r="15" spans="1:63" ht="17.25" x14ac:dyDescent="0.3">
      <c r="A15" s="311">
        <v>13</v>
      </c>
      <c r="B15" s="287" t="str">
        <f t="shared" si="18"/>
        <v>S</v>
      </c>
      <c r="C15" s="315" t="s">
        <v>0</v>
      </c>
      <c r="D15" s="323">
        <v>17603667</v>
      </c>
      <c r="E15" s="322" t="s">
        <v>275</v>
      </c>
      <c r="F15" s="315">
        <v>301</v>
      </c>
      <c r="G15" s="315">
        <v>89</v>
      </c>
      <c r="H15" s="315" t="s">
        <v>17</v>
      </c>
      <c r="I15" s="315">
        <v>83</v>
      </c>
      <c r="J15" s="315">
        <v>90</v>
      </c>
      <c r="K15" s="315" t="s">
        <v>18</v>
      </c>
      <c r="L15" s="315">
        <v>42</v>
      </c>
      <c r="M15" s="315">
        <v>82</v>
      </c>
      <c r="N15" s="315" t="s">
        <v>18</v>
      </c>
      <c r="O15" s="315">
        <v>43</v>
      </c>
      <c r="P15" s="315">
        <v>83</v>
      </c>
      <c r="Q15" s="315" t="s">
        <v>17</v>
      </c>
      <c r="R15" s="315">
        <v>44</v>
      </c>
      <c r="S15" s="315">
        <v>85</v>
      </c>
      <c r="T15" s="315" t="s">
        <v>18</v>
      </c>
      <c r="U15" s="315"/>
      <c r="V15" s="315"/>
      <c r="W15" s="315"/>
      <c r="X15" s="294">
        <f t="shared" si="19"/>
        <v>301</v>
      </c>
      <c r="Y15" s="294">
        <f t="shared" si="20"/>
        <v>83</v>
      </c>
      <c r="Z15" s="294">
        <f t="shared" si="21"/>
        <v>42</v>
      </c>
      <c r="AA15" s="294">
        <f t="shared" si="22"/>
        <v>43</v>
      </c>
      <c r="AB15" s="294">
        <f t="shared" si="23"/>
        <v>44</v>
      </c>
      <c r="AC15" s="294">
        <f t="shared" si="24"/>
        <v>0</v>
      </c>
      <c r="AD15" s="284">
        <f t="shared" si="25"/>
        <v>89</v>
      </c>
      <c r="AE15" s="284">
        <f t="shared" si="26"/>
        <v>90</v>
      </c>
      <c r="AF15" s="284">
        <f t="shared" si="27"/>
        <v>82</v>
      </c>
      <c r="AG15" s="284">
        <f t="shared" si="28"/>
        <v>83</v>
      </c>
      <c r="AH15" s="284">
        <f t="shared" si="29"/>
        <v>85</v>
      </c>
      <c r="AI15" s="284">
        <f t="shared" si="30"/>
        <v>0</v>
      </c>
      <c r="AJ15" s="285" t="str">
        <f t="shared" si="31"/>
        <v>B1</v>
      </c>
      <c r="AK15" s="285" t="str">
        <f t="shared" si="32"/>
        <v>B2</v>
      </c>
      <c r="AL15" s="285" t="str">
        <f t="shared" si="33"/>
        <v>B2</v>
      </c>
      <c r="AM15" s="285" t="str">
        <f t="shared" si="34"/>
        <v>B1</v>
      </c>
      <c r="AN15" s="285" t="str">
        <f t="shared" si="35"/>
        <v>B2</v>
      </c>
      <c r="AO15" s="285">
        <f t="shared" si="36"/>
        <v>0</v>
      </c>
      <c r="AP15" s="310">
        <f t="shared" si="37"/>
        <v>90</v>
      </c>
      <c r="AQ15" s="310">
        <f t="shared" si="38"/>
        <v>89</v>
      </c>
      <c r="AR15" s="310">
        <f t="shared" si="39"/>
        <v>85</v>
      </c>
      <c r="AS15" s="310">
        <f t="shared" si="40"/>
        <v>83</v>
      </c>
      <c r="AT15" s="310">
        <f t="shared" si="41"/>
        <v>82</v>
      </c>
      <c r="AU15" s="301">
        <f t="array" ref="AU15">IFERROR(INDEX(X15:AC15,SMALL(IF(AD15:AI15=AV15,COLUMN(AD15:AI15)-COLUMN(AD15)+1),COUNTIF(AP15:AP15,AV15))),0)</f>
        <v>83</v>
      </c>
      <c r="AV15" s="301">
        <f t="shared" si="42"/>
        <v>90</v>
      </c>
      <c r="AW15" s="301" t="str">
        <f t="array" ref="AW15">IFERROR(INDEX(AJ15:AO15,SMALL(IF(AD15:AI15=AV15,COLUMN(AD15:AI15)-COLUMN(AD15)+1),COUNTIF(AP15:AP15,AV15))),0)</f>
        <v>B2</v>
      </c>
      <c r="AX15" s="302">
        <f t="array" ref="AX15">IFERROR(INDEX(X15:AC15,SMALL(IF(AD15:AI15=AY15,COLUMN(AD15:AI15)-COLUMN(AD15)+1),COUNTIF(AP15:AQ15,AY15))),0)</f>
        <v>301</v>
      </c>
      <c r="AY15" s="302">
        <f t="array" ref="AY15">IFERROR(LARGE(AD15:AI15,2),0)</f>
        <v>89</v>
      </c>
      <c r="AZ15" s="303" t="str">
        <f t="array" ref="AZ15">IFERROR(INDEX(AJ15:AO15,SMALL(IF(AD15:AI15=AY15,COLUMN(AD15:AI15)-COLUMN(AD15)+1),COUNTIF(AP15:AQ15,AY15))),0)</f>
        <v>B1</v>
      </c>
      <c r="BA15" s="304">
        <f t="array" ref="BA15">IFERROR(INDEX(X15:AC15,SMALL(IF(AD15:AI15=BB15,COLUMN(AD15:AI15)-COLUMN(AD15)+1),COUNTIF(AP15:AR15,BB15))),0)</f>
        <v>44</v>
      </c>
      <c r="BB15" s="304">
        <f t="array" ref="BB15">IFERROR(LARGE(AD15:AI15,3),0)</f>
        <v>85</v>
      </c>
      <c r="BC15" s="304" t="str">
        <f t="array" ref="BC15">IFERROR(INDEX(AJ15:AO15,SMALL(IF(AD15:AI15=BB15,COLUMN(AD15:AI15)-COLUMN(AD15)+1),COUNTIF(AP15:AR15,BB15))),0)</f>
        <v>B2</v>
      </c>
      <c r="BD15" s="305">
        <f t="array" ref="BD15">IFERROR(INDEX(X15:AC15,SMALL(IF(AD15:AI15=BE15,COLUMN(AD15:AI15)-COLUMN(AD15)+1),COUNTIF(AP15:AS15,BE15))),0)</f>
        <v>43</v>
      </c>
      <c r="BE15" s="305">
        <f t="shared" si="43"/>
        <v>83</v>
      </c>
      <c r="BF15" s="305" t="str">
        <f t="array" ref="BF15">IFERROR(INDEX(AJ15:AO15,SMALL(IF(AD15:AI15=BE15,COLUMN(AD15:AI15)-COLUMN(AD15)+1),COUNTIF(AP15:AS15,BE15))),0)</f>
        <v>B1</v>
      </c>
      <c r="BG15" s="306">
        <f t="array" ref="BG15">IFERROR(INDEX(X15:AC15,SMALL(IF(AD15:AI15=BH15,COLUMN(AD15:AI15)-COLUMN(AD15)+1),COUNTIF(AP15:AT15,BH15))),0)</f>
        <v>42</v>
      </c>
      <c r="BH15" s="306">
        <f t="shared" si="44"/>
        <v>82</v>
      </c>
      <c r="BI15" s="306" t="str">
        <f t="array" ref="BI15">IFERROR(INDEX(AJ15:AO15,SMALL(IF(AD15:AI15=BH15,COLUMN(AD15:AI15)-COLUMN(AD15)+1),COUNTIF(AP15:AT15,BH15))),0)</f>
        <v>B2</v>
      </c>
      <c r="BJ15" s="307">
        <f>IF(COUNTIF(AD15:AI15,0)=0,IF(COUNTIFS(AD15:AI15,"*F*")=0,SUM(LARGE(AD15:AI15,{1,2,3,4,5})),IF(COUNTIFS(AD15:AI15,"*F*")=1,SUM(LARGE(AD15:AI15,{1,2,3,4,5})),IF(COUNTIFS(AD15:AI15,"*F*")=2,"C",IF(COUNTIFS(AD15:AI15,"*F*")&gt;2,"F")))),IF(COUNTIFS(AD15:AH15,"*F*")=0,SUM(AD15:AH15),IF(COUNTIFS(AD15:AH15,"*F*")=1,"C",IF(COUNTIFS(AD15:AH15,"*F*")&gt;=2,"F"))))</f>
        <v>429</v>
      </c>
      <c r="BK15" s="308">
        <f t="shared" si="45"/>
        <v>85.8</v>
      </c>
    </row>
    <row r="16" spans="1:63" ht="17.25" x14ac:dyDescent="0.3">
      <c r="A16" s="311">
        <v>14</v>
      </c>
      <c r="B16" s="287" t="str">
        <f t="shared" si="18"/>
        <v>S</v>
      </c>
      <c r="C16" s="315" t="s">
        <v>0</v>
      </c>
      <c r="D16" s="323">
        <v>17603668</v>
      </c>
      <c r="E16" s="322" t="s">
        <v>275</v>
      </c>
      <c r="F16" s="315">
        <v>301</v>
      </c>
      <c r="G16" s="315">
        <v>89</v>
      </c>
      <c r="H16" s="315" t="s">
        <v>17</v>
      </c>
      <c r="I16" s="315">
        <v>302</v>
      </c>
      <c r="J16" s="315">
        <v>89</v>
      </c>
      <c r="K16" s="315" t="s">
        <v>16</v>
      </c>
      <c r="L16" s="315">
        <v>42</v>
      </c>
      <c r="M16" s="315">
        <v>83</v>
      </c>
      <c r="N16" s="315" t="s">
        <v>17</v>
      </c>
      <c r="O16" s="315">
        <v>43</v>
      </c>
      <c r="P16" s="315">
        <v>91</v>
      </c>
      <c r="Q16" s="315" t="s">
        <v>16</v>
      </c>
      <c r="R16" s="315">
        <v>44</v>
      </c>
      <c r="S16" s="315">
        <v>99</v>
      </c>
      <c r="T16" s="315" t="s">
        <v>15</v>
      </c>
      <c r="U16" s="315"/>
      <c r="V16" s="315"/>
      <c r="W16" s="315"/>
      <c r="X16" s="294">
        <f t="shared" si="19"/>
        <v>301</v>
      </c>
      <c r="Y16" s="294">
        <f t="shared" si="20"/>
        <v>302</v>
      </c>
      <c r="Z16" s="294">
        <f t="shared" si="21"/>
        <v>42</v>
      </c>
      <c r="AA16" s="294">
        <f t="shared" si="22"/>
        <v>43</v>
      </c>
      <c r="AB16" s="294">
        <f t="shared" si="23"/>
        <v>44</v>
      </c>
      <c r="AC16" s="294">
        <f t="shared" si="24"/>
        <v>0</v>
      </c>
      <c r="AD16" s="284">
        <f t="shared" si="25"/>
        <v>89</v>
      </c>
      <c r="AE16" s="284">
        <f t="shared" si="26"/>
        <v>89</v>
      </c>
      <c r="AF16" s="284">
        <f t="shared" si="27"/>
        <v>83</v>
      </c>
      <c r="AG16" s="284">
        <f t="shared" si="28"/>
        <v>91</v>
      </c>
      <c r="AH16" s="284">
        <f t="shared" si="29"/>
        <v>99</v>
      </c>
      <c r="AI16" s="284">
        <f t="shared" si="30"/>
        <v>0</v>
      </c>
      <c r="AJ16" s="285" t="str">
        <f t="shared" si="31"/>
        <v>B1</v>
      </c>
      <c r="AK16" s="285" t="str">
        <f t="shared" si="32"/>
        <v>A2</v>
      </c>
      <c r="AL16" s="285" t="str">
        <f t="shared" si="33"/>
        <v>B1</v>
      </c>
      <c r="AM16" s="285" t="str">
        <f t="shared" si="34"/>
        <v>A2</v>
      </c>
      <c r="AN16" s="285" t="str">
        <f t="shared" si="35"/>
        <v>A1</v>
      </c>
      <c r="AO16" s="285">
        <f t="shared" si="36"/>
        <v>0</v>
      </c>
      <c r="AP16" s="310">
        <f t="shared" si="37"/>
        <v>99</v>
      </c>
      <c r="AQ16" s="310">
        <f t="shared" si="38"/>
        <v>91</v>
      </c>
      <c r="AR16" s="310">
        <f t="shared" si="39"/>
        <v>89</v>
      </c>
      <c r="AS16" s="310">
        <f t="shared" si="40"/>
        <v>89</v>
      </c>
      <c r="AT16" s="310">
        <f t="shared" si="41"/>
        <v>83</v>
      </c>
      <c r="AU16" s="301">
        <f t="array" ref="AU16">IFERROR(INDEX(X16:AC16,SMALL(IF(AD16:AI16=AV16,COLUMN(AD16:AI16)-COLUMN(AD16)+1),COUNTIF(AP16:AP16,AV16))),0)</f>
        <v>44</v>
      </c>
      <c r="AV16" s="301">
        <f t="shared" si="42"/>
        <v>99</v>
      </c>
      <c r="AW16" s="301" t="str">
        <f t="array" ref="AW16">IFERROR(INDEX(AJ16:AO16,SMALL(IF(AD16:AI16=AV16,COLUMN(AD16:AI16)-COLUMN(AD16)+1),COUNTIF(AP16:AP16,AV16))),0)</f>
        <v>A1</v>
      </c>
      <c r="AX16" s="302">
        <f t="array" ref="AX16">IFERROR(INDEX(X16:AC16,SMALL(IF(AD16:AI16=AY16,COLUMN(AD16:AI16)-COLUMN(AD16)+1),COUNTIF(AP16:AQ16,AY16))),0)</f>
        <v>43</v>
      </c>
      <c r="AY16" s="302">
        <f t="array" ref="AY16">IFERROR(LARGE(AD16:AI16,2),0)</f>
        <v>91</v>
      </c>
      <c r="AZ16" s="303" t="str">
        <f t="array" ref="AZ16">IFERROR(INDEX(AJ16:AO16,SMALL(IF(AD16:AI16=AY16,COLUMN(AD16:AI16)-COLUMN(AD16)+1),COUNTIF(AP16:AQ16,AY16))),0)</f>
        <v>A2</v>
      </c>
      <c r="BA16" s="304">
        <f t="array" ref="BA16">IFERROR(INDEX(X16:AC16,SMALL(IF(AD16:AI16=BB16,COLUMN(AD16:AI16)-COLUMN(AD16)+1),COUNTIF(AP16:AR16,BB16))),0)</f>
        <v>301</v>
      </c>
      <c r="BB16" s="304">
        <f t="array" ref="BB16">IFERROR(LARGE(AD16:AI16,3),0)</f>
        <v>89</v>
      </c>
      <c r="BC16" s="304" t="str">
        <f t="array" ref="BC16">IFERROR(INDEX(AJ16:AO16,SMALL(IF(AD16:AI16=BB16,COLUMN(AD16:AI16)-COLUMN(AD16)+1),COUNTIF(AP16:AR16,BB16))),0)</f>
        <v>B1</v>
      </c>
      <c r="BD16" s="305">
        <f t="array" ref="BD16">IFERROR(INDEX(X16:AC16,SMALL(IF(AD16:AI16=BE16,COLUMN(AD16:AI16)-COLUMN(AD16)+1),COUNTIF(AP16:AS16,BE16))),0)</f>
        <v>302</v>
      </c>
      <c r="BE16" s="305">
        <f t="shared" si="43"/>
        <v>89</v>
      </c>
      <c r="BF16" s="305" t="str">
        <f t="array" ref="BF16">IFERROR(INDEX(AJ16:AO16,SMALL(IF(AD16:AI16=BE16,COLUMN(AD16:AI16)-COLUMN(AD16)+1),COUNTIF(AP16:AS16,BE16))),0)</f>
        <v>A2</v>
      </c>
      <c r="BG16" s="306">
        <f t="array" ref="BG16">IFERROR(INDEX(X16:AC16,SMALL(IF(AD16:AI16=BH16,COLUMN(AD16:AI16)-COLUMN(AD16)+1),COUNTIF(AP16:AT16,BH16))),0)</f>
        <v>42</v>
      </c>
      <c r="BH16" s="306">
        <f t="shared" si="44"/>
        <v>83</v>
      </c>
      <c r="BI16" s="306" t="str">
        <f t="array" ref="BI16">IFERROR(INDEX(AJ16:AO16,SMALL(IF(AD16:AI16=BH16,COLUMN(AD16:AI16)-COLUMN(AD16)+1),COUNTIF(AP16:AT16,BH16))),0)</f>
        <v>B1</v>
      </c>
      <c r="BJ16" s="307">
        <f>IF(COUNTIF(AD16:AI16,0)=0,IF(COUNTIFS(AD16:AI16,"*F*")=0,SUM(LARGE(AD16:AI16,{1,2,3,4,5})),IF(COUNTIFS(AD16:AI16,"*F*")=1,SUM(LARGE(AD16:AI16,{1,2,3,4,5})),IF(COUNTIFS(AD16:AI16,"*F*")=2,"C",IF(COUNTIFS(AD16:AI16,"*F*")&gt;2,"F")))),IF(COUNTIFS(AD16:AH16,"*F*")=0,SUM(AD16:AH16),IF(COUNTIFS(AD16:AH16,"*F*")=1,"C",IF(COUNTIFS(AD16:AH16,"*F*")&gt;=2,"F"))))</f>
        <v>451</v>
      </c>
      <c r="BK16" s="308">
        <f t="shared" si="45"/>
        <v>90.2</v>
      </c>
    </row>
    <row r="17" spans="1:63" ht="17.25" x14ac:dyDescent="0.3">
      <c r="A17" s="311">
        <v>15</v>
      </c>
      <c r="B17" s="287" t="str">
        <f t="shared" si="18"/>
        <v>S</v>
      </c>
      <c r="C17" s="315" t="s">
        <v>0</v>
      </c>
      <c r="D17" s="323">
        <v>17603669</v>
      </c>
      <c r="E17" s="322" t="s">
        <v>281</v>
      </c>
      <c r="F17" s="315">
        <v>301</v>
      </c>
      <c r="G17" s="315">
        <v>93</v>
      </c>
      <c r="H17" s="315" t="s">
        <v>16</v>
      </c>
      <c r="I17" s="315">
        <v>83</v>
      </c>
      <c r="J17" s="315">
        <v>90</v>
      </c>
      <c r="K17" s="315" t="s">
        <v>18</v>
      </c>
      <c r="L17" s="315">
        <v>42</v>
      </c>
      <c r="M17" s="315">
        <v>92</v>
      </c>
      <c r="N17" s="315" t="s">
        <v>16</v>
      </c>
      <c r="O17" s="315">
        <v>43</v>
      </c>
      <c r="P17" s="315">
        <v>94</v>
      </c>
      <c r="Q17" s="315" t="s">
        <v>15</v>
      </c>
      <c r="R17" s="315">
        <v>41</v>
      </c>
      <c r="S17" s="315">
        <v>92</v>
      </c>
      <c r="T17" s="315" t="s">
        <v>16</v>
      </c>
      <c r="U17" s="315"/>
      <c r="V17" s="315"/>
      <c r="W17" s="315"/>
      <c r="X17" s="294">
        <f t="shared" si="19"/>
        <v>301</v>
      </c>
      <c r="Y17" s="294">
        <f t="shared" si="20"/>
        <v>83</v>
      </c>
      <c r="Z17" s="294">
        <f t="shared" si="21"/>
        <v>42</v>
      </c>
      <c r="AA17" s="294">
        <f t="shared" si="22"/>
        <v>43</v>
      </c>
      <c r="AB17" s="294">
        <f t="shared" si="23"/>
        <v>41</v>
      </c>
      <c r="AC17" s="294">
        <f t="shared" si="24"/>
        <v>0</v>
      </c>
      <c r="AD17" s="284">
        <f t="shared" si="25"/>
        <v>93</v>
      </c>
      <c r="AE17" s="284">
        <f t="shared" si="26"/>
        <v>90</v>
      </c>
      <c r="AF17" s="284">
        <f t="shared" si="27"/>
        <v>92</v>
      </c>
      <c r="AG17" s="284">
        <f t="shared" si="28"/>
        <v>94</v>
      </c>
      <c r="AH17" s="284">
        <f t="shared" si="29"/>
        <v>92</v>
      </c>
      <c r="AI17" s="284">
        <f t="shared" si="30"/>
        <v>0</v>
      </c>
      <c r="AJ17" s="285" t="str">
        <f t="shared" si="31"/>
        <v>A2</v>
      </c>
      <c r="AK17" s="285" t="str">
        <f t="shared" si="32"/>
        <v>B2</v>
      </c>
      <c r="AL17" s="285" t="str">
        <f t="shared" si="33"/>
        <v>A2</v>
      </c>
      <c r="AM17" s="285" t="str">
        <f t="shared" si="34"/>
        <v>A1</v>
      </c>
      <c r="AN17" s="285" t="str">
        <f t="shared" si="35"/>
        <v>A2</v>
      </c>
      <c r="AO17" s="285">
        <f t="shared" si="36"/>
        <v>0</v>
      </c>
      <c r="AP17" s="310">
        <f t="shared" si="37"/>
        <v>94</v>
      </c>
      <c r="AQ17" s="310">
        <f t="shared" si="38"/>
        <v>93</v>
      </c>
      <c r="AR17" s="310">
        <f t="shared" si="39"/>
        <v>92</v>
      </c>
      <c r="AS17" s="310">
        <f t="shared" si="40"/>
        <v>92</v>
      </c>
      <c r="AT17" s="310">
        <f t="shared" si="41"/>
        <v>90</v>
      </c>
      <c r="AU17" s="301">
        <f t="array" ref="AU17">IFERROR(INDEX(X17:AC17,SMALL(IF(AD17:AI17=AV17,COLUMN(AD17:AI17)-COLUMN(AD17)+1),COUNTIF(AP17:AP17,AV17))),0)</f>
        <v>43</v>
      </c>
      <c r="AV17" s="301">
        <f t="shared" si="42"/>
        <v>94</v>
      </c>
      <c r="AW17" s="301" t="str">
        <f t="array" ref="AW17">IFERROR(INDEX(AJ17:AO17,SMALL(IF(AD17:AI17=AV17,COLUMN(AD17:AI17)-COLUMN(AD17)+1),COUNTIF(AP17:AP17,AV17))),0)</f>
        <v>A1</v>
      </c>
      <c r="AX17" s="302">
        <f t="array" ref="AX17">IFERROR(INDEX(X17:AC17,SMALL(IF(AD17:AI17=AY17,COLUMN(AD17:AI17)-COLUMN(AD17)+1),COUNTIF(AP17:AQ17,AY17))),0)</f>
        <v>301</v>
      </c>
      <c r="AY17" s="302">
        <f t="array" ref="AY17">IFERROR(LARGE(AD17:AI17,2),0)</f>
        <v>93</v>
      </c>
      <c r="AZ17" s="303" t="str">
        <f t="array" ref="AZ17">IFERROR(INDEX(AJ17:AO17,SMALL(IF(AD17:AI17=AY17,COLUMN(AD17:AI17)-COLUMN(AD17)+1),COUNTIF(AP17:AQ17,AY17))),0)</f>
        <v>A2</v>
      </c>
      <c r="BA17" s="304">
        <f t="array" ref="BA17">IFERROR(INDEX(X17:AC17,SMALL(IF(AD17:AI17=BB17,COLUMN(AD17:AI17)-COLUMN(AD17)+1),COUNTIF(AP17:AR17,BB17))),0)</f>
        <v>42</v>
      </c>
      <c r="BB17" s="304">
        <f t="array" ref="BB17">IFERROR(LARGE(AD17:AI17,3),0)</f>
        <v>92</v>
      </c>
      <c r="BC17" s="304" t="str">
        <f t="array" ref="BC17">IFERROR(INDEX(AJ17:AO17,SMALL(IF(AD17:AI17=BB17,COLUMN(AD17:AI17)-COLUMN(AD17)+1),COUNTIF(AP17:AR17,BB17))),0)</f>
        <v>A2</v>
      </c>
      <c r="BD17" s="305">
        <f t="array" ref="BD17">IFERROR(INDEX(X17:AC17,SMALL(IF(AD17:AI17=BE17,COLUMN(AD17:AI17)-COLUMN(AD17)+1),COUNTIF(AP17:AS17,BE17))),0)</f>
        <v>41</v>
      </c>
      <c r="BE17" s="305">
        <f t="shared" si="43"/>
        <v>92</v>
      </c>
      <c r="BF17" s="305" t="str">
        <f t="array" ref="BF17">IFERROR(INDEX(AJ17:AO17,SMALL(IF(AD17:AI17=BE17,COLUMN(AD17:AI17)-COLUMN(AD17)+1),COUNTIF(AP17:AS17,BE17))),0)</f>
        <v>A2</v>
      </c>
      <c r="BG17" s="306">
        <f t="array" ref="BG17">IFERROR(INDEX(X17:AC17,SMALL(IF(AD17:AI17=BH17,COLUMN(AD17:AI17)-COLUMN(AD17)+1),COUNTIF(AP17:AT17,BH17))),0)</f>
        <v>83</v>
      </c>
      <c r="BH17" s="306">
        <f t="shared" si="44"/>
        <v>90</v>
      </c>
      <c r="BI17" s="306" t="str">
        <f t="array" ref="BI17">IFERROR(INDEX(AJ17:AO17,SMALL(IF(AD17:AI17=BH17,COLUMN(AD17:AI17)-COLUMN(AD17)+1),COUNTIF(AP17:AT17,BH17))),0)</f>
        <v>B2</v>
      </c>
      <c r="BJ17" s="307">
        <f>IF(COUNTIF(AD17:AI17,0)=0,IF(COUNTIFS(AD17:AI17,"*F*")=0,SUM(LARGE(AD17:AI17,{1,2,3,4,5})),IF(COUNTIFS(AD17:AI17,"*F*")=1,SUM(LARGE(AD17:AI17,{1,2,3,4,5})),IF(COUNTIFS(AD17:AI17,"*F*")=2,"C",IF(COUNTIFS(AD17:AI17,"*F*")&gt;2,"F")))),IF(COUNTIFS(AD17:AH17,"*F*")=0,SUM(AD17:AH17),IF(COUNTIFS(AD17:AH17,"*F*")=1,"C",IF(COUNTIFS(AD17:AH17,"*F*")&gt;=2,"F"))))</f>
        <v>461</v>
      </c>
      <c r="BK17" s="308">
        <f t="shared" si="45"/>
        <v>92.2</v>
      </c>
    </row>
    <row r="18" spans="1:63" ht="17.25" x14ac:dyDescent="0.3">
      <c r="A18" s="311">
        <v>16</v>
      </c>
      <c r="B18" s="287" t="str">
        <f t="shared" si="18"/>
        <v>S</v>
      </c>
      <c r="C18" s="315" t="s">
        <v>1</v>
      </c>
      <c r="D18" s="323">
        <v>17603670</v>
      </c>
      <c r="E18" s="322" t="s">
        <v>284</v>
      </c>
      <c r="F18" s="315">
        <v>301</v>
      </c>
      <c r="G18" s="315">
        <v>79</v>
      </c>
      <c r="H18" s="315" t="s">
        <v>19</v>
      </c>
      <c r="I18" s="315">
        <v>83</v>
      </c>
      <c r="J18" s="315">
        <v>81</v>
      </c>
      <c r="K18" s="315" t="s">
        <v>20</v>
      </c>
      <c r="L18" s="315">
        <v>42</v>
      </c>
      <c r="M18" s="315">
        <v>73</v>
      </c>
      <c r="N18" s="315" t="s">
        <v>20</v>
      </c>
      <c r="O18" s="315">
        <v>43</v>
      </c>
      <c r="P18" s="315">
        <v>76</v>
      </c>
      <c r="Q18" s="315" t="s">
        <v>19</v>
      </c>
      <c r="R18" s="315">
        <v>41</v>
      </c>
      <c r="S18" s="315">
        <v>82</v>
      </c>
      <c r="T18" s="315" t="s">
        <v>17</v>
      </c>
      <c r="U18" s="315"/>
      <c r="V18" s="315"/>
      <c r="W18" s="315"/>
      <c r="X18" s="294">
        <f t="shared" si="19"/>
        <v>301</v>
      </c>
      <c r="Y18" s="294">
        <f t="shared" si="20"/>
        <v>83</v>
      </c>
      <c r="Z18" s="294">
        <f t="shared" si="21"/>
        <v>42</v>
      </c>
      <c r="AA18" s="294">
        <f t="shared" si="22"/>
        <v>43</v>
      </c>
      <c r="AB18" s="294">
        <f t="shared" si="23"/>
        <v>41</v>
      </c>
      <c r="AC18" s="294">
        <f t="shared" si="24"/>
        <v>0</v>
      </c>
      <c r="AD18" s="284">
        <f t="shared" si="25"/>
        <v>79</v>
      </c>
      <c r="AE18" s="284">
        <f t="shared" si="26"/>
        <v>81</v>
      </c>
      <c r="AF18" s="284">
        <f t="shared" si="27"/>
        <v>73</v>
      </c>
      <c r="AG18" s="284">
        <f t="shared" si="28"/>
        <v>76</v>
      </c>
      <c r="AH18" s="284">
        <f t="shared" si="29"/>
        <v>82</v>
      </c>
      <c r="AI18" s="284">
        <f t="shared" si="30"/>
        <v>0</v>
      </c>
      <c r="AJ18" s="285" t="str">
        <f t="shared" si="31"/>
        <v>C1</v>
      </c>
      <c r="AK18" s="285" t="str">
        <f t="shared" si="32"/>
        <v>C2</v>
      </c>
      <c r="AL18" s="285" t="str">
        <f t="shared" si="33"/>
        <v>C2</v>
      </c>
      <c r="AM18" s="285" t="str">
        <f t="shared" si="34"/>
        <v>C1</v>
      </c>
      <c r="AN18" s="285" t="str">
        <f t="shared" si="35"/>
        <v>B1</v>
      </c>
      <c r="AO18" s="285">
        <f t="shared" si="36"/>
        <v>0</v>
      </c>
      <c r="AP18" s="310">
        <f t="shared" si="37"/>
        <v>82</v>
      </c>
      <c r="AQ18" s="310">
        <f t="shared" si="38"/>
        <v>81</v>
      </c>
      <c r="AR18" s="310">
        <f t="shared" si="39"/>
        <v>79</v>
      </c>
      <c r="AS18" s="310">
        <f t="shared" si="40"/>
        <v>76</v>
      </c>
      <c r="AT18" s="310">
        <f t="shared" si="41"/>
        <v>73</v>
      </c>
      <c r="AU18" s="301">
        <f t="array" ref="AU18">IFERROR(INDEX(X18:AC18,SMALL(IF(AD18:AI18=AV18,COLUMN(AD18:AI18)-COLUMN(AD18)+1),COUNTIF(AP18:AP18,AV18))),0)</f>
        <v>41</v>
      </c>
      <c r="AV18" s="301">
        <f t="shared" si="42"/>
        <v>82</v>
      </c>
      <c r="AW18" s="301" t="str">
        <f t="array" ref="AW18">IFERROR(INDEX(AJ18:AO18,SMALL(IF(AD18:AI18=AV18,COLUMN(AD18:AI18)-COLUMN(AD18)+1),COUNTIF(AP18:AP18,AV18))),0)</f>
        <v>B1</v>
      </c>
      <c r="AX18" s="302">
        <f t="array" ref="AX18">IFERROR(INDEX(X18:AC18,SMALL(IF(AD18:AI18=AY18,COLUMN(AD18:AI18)-COLUMN(AD18)+1),COUNTIF(AP18:AQ18,AY18))),0)</f>
        <v>83</v>
      </c>
      <c r="AY18" s="302">
        <f t="array" ref="AY18">IFERROR(LARGE(AD18:AI18,2),0)</f>
        <v>81</v>
      </c>
      <c r="AZ18" s="303" t="str">
        <f t="array" ref="AZ18">IFERROR(INDEX(AJ18:AO18,SMALL(IF(AD18:AI18=AY18,COLUMN(AD18:AI18)-COLUMN(AD18)+1),COUNTIF(AP18:AQ18,AY18))),0)</f>
        <v>C2</v>
      </c>
      <c r="BA18" s="304">
        <f t="array" ref="BA18">IFERROR(INDEX(X18:AC18,SMALL(IF(AD18:AI18=BB18,COLUMN(AD18:AI18)-COLUMN(AD18)+1),COUNTIF(AP18:AR18,BB18))),0)</f>
        <v>301</v>
      </c>
      <c r="BB18" s="304">
        <f t="array" ref="BB18">IFERROR(LARGE(AD18:AI18,3),0)</f>
        <v>79</v>
      </c>
      <c r="BC18" s="304" t="str">
        <f t="array" ref="BC18">IFERROR(INDEX(AJ18:AO18,SMALL(IF(AD18:AI18=BB18,COLUMN(AD18:AI18)-COLUMN(AD18)+1),COUNTIF(AP18:AR18,BB18))),0)</f>
        <v>C1</v>
      </c>
      <c r="BD18" s="305">
        <f t="array" ref="BD18">IFERROR(INDEX(X18:AC18,SMALL(IF(AD18:AI18=BE18,COLUMN(AD18:AI18)-COLUMN(AD18)+1),COUNTIF(AP18:AS18,BE18))),0)</f>
        <v>43</v>
      </c>
      <c r="BE18" s="305">
        <f t="shared" si="43"/>
        <v>76</v>
      </c>
      <c r="BF18" s="305" t="str">
        <f t="array" ref="BF18">IFERROR(INDEX(AJ18:AO18,SMALL(IF(AD18:AI18=BE18,COLUMN(AD18:AI18)-COLUMN(AD18)+1),COUNTIF(AP18:AS18,BE18))),0)</f>
        <v>C1</v>
      </c>
      <c r="BG18" s="306">
        <f t="array" ref="BG18">IFERROR(INDEX(X18:AC18,SMALL(IF(AD18:AI18=BH18,COLUMN(AD18:AI18)-COLUMN(AD18)+1),COUNTIF(AP18:AT18,BH18))),0)</f>
        <v>42</v>
      </c>
      <c r="BH18" s="306">
        <f t="shared" si="44"/>
        <v>73</v>
      </c>
      <c r="BI18" s="306" t="str">
        <f t="array" ref="BI18">IFERROR(INDEX(AJ18:AO18,SMALL(IF(AD18:AI18=BH18,COLUMN(AD18:AI18)-COLUMN(AD18)+1),COUNTIF(AP18:AT18,BH18))),0)</f>
        <v>C2</v>
      </c>
      <c r="BJ18" s="307">
        <f>IF(COUNTIF(AD18:AI18,0)=0,IF(COUNTIFS(AD18:AI18,"*F*")=0,SUM(LARGE(AD18:AI18,{1,2,3,4,5})),IF(COUNTIFS(AD18:AI18,"*F*")=1,SUM(LARGE(AD18:AI18,{1,2,3,4,5})),IF(COUNTIFS(AD18:AI18,"*F*")=2,"C",IF(COUNTIFS(AD18:AI18,"*F*")&gt;2,"F")))),IF(COUNTIFS(AD18:AH18,"*F*")=0,SUM(AD18:AH18),IF(COUNTIFS(AD18:AH18,"*F*")=1,"C",IF(COUNTIFS(AD18:AH18,"*F*")&gt;=2,"F"))))</f>
        <v>391</v>
      </c>
      <c r="BK18" s="308">
        <f t="shared" si="45"/>
        <v>78.2</v>
      </c>
    </row>
    <row r="19" spans="1:63" ht="17.25" x14ac:dyDescent="0.3">
      <c r="A19" s="311">
        <v>17</v>
      </c>
      <c r="B19" s="287" t="str">
        <f t="shared" si="18"/>
        <v>S</v>
      </c>
      <c r="C19" s="315" t="s">
        <v>0</v>
      </c>
      <c r="D19" s="323">
        <v>17603671</v>
      </c>
      <c r="E19" s="322" t="s">
        <v>287</v>
      </c>
      <c r="F19" s="315">
        <v>301</v>
      </c>
      <c r="G19" s="315">
        <v>96</v>
      </c>
      <c r="H19" s="315" t="s">
        <v>15</v>
      </c>
      <c r="I19" s="315">
        <v>83</v>
      </c>
      <c r="J19" s="315">
        <v>90</v>
      </c>
      <c r="K19" s="315" t="s">
        <v>18</v>
      </c>
      <c r="L19" s="315">
        <v>42</v>
      </c>
      <c r="M19" s="315">
        <v>81</v>
      </c>
      <c r="N19" s="315" t="s">
        <v>18</v>
      </c>
      <c r="O19" s="315">
        <v>43</v>
      </c>
      <c r="P19" s="315">
        <v>83</v>
      </c>
      <c r="Q19" s="315" t="s">
        <v>17</v>
      </c>
      <c r="R19" s="315">
        <v>44</v>
      </c>
      <c r="S19" s="315">
        <v>81</v>
      </c>
      <c r="T19" s="315" t="s">
        <v>19</v>
      </c>
      <c r="U19" s="315"/>
      <c r="V19" s="315"/>
      <c r="W19" s="315"/>
      <c r="X19" s="294">
        <f t="shared" si="19"/>
        <v>301</v>
      </c>
      <c r="Y19" s="294">
        <f t="shared" si="20"/>
        <v>83</v>
      </c>
      <c r="Z19" s="294">
        <f t="shared" si="21"/>
        <v>42</v>
      </c>
      <c r="AA19" s="294">
        <f t="shared" si="22"/>
        <v>43</v>
      </c>
      <c r="AB19" s="294">
        <f t="shared" si="23"/>
        <v>44</v>
      </c>
      <c r="AC19" s="294">
        <f t="shared" si="24"/>
        <v>0</v>
      </c>
      <c r="AD19" s="284">
        <f t="shared" si="25"/>
        <v>96</v>
      </c>
      <c r="AE19" s="284">
        <f t="shared" si="26"/>
        <v>90</v>
      </c>
      <c r="AF19" s="284">
        <f t="shared" si="27"/>
        <v>81</v>
      </c>
      <c r="AG19" s="284">
        <f t="shared" si="28"/>
        <v>83</v>
      </c>
      <c r="AH19" s="284">
        <f t="shared" si="29"/>
        <v>81</v>
      </c>
      <c r="AI19" s="284">
        <f t="shared" si="30"/>
        <v>0</v>
      </c>
      <c r="AJ19" s="285" t="str">
        <f t="shared" si="31"/>
        <v>A1</v>
      </c>
      <c r="AK19" s="285" t="str">
        <f t="shared" si="32"/>
        <v>B2</v>
      </c>
      <c r="AL19" s="285" t="str">
        <f t="shared" si="33"/>
        <v>B2</v>
      </c>
      <c r="AM19" s="285" t="str">
        <f t="shared" si="34"/>
        <v>B1</v>
      </c>
      <c r="AN19" s="285" t="str">
        <f t="shared" si="35"/>
        <v>C1</v>
      </c>
      <c r="AO19" s="285">
        <f t="shared" si="36"/>
        <v>0</v>
      </c>
      <c r="AP19" s="310">
        <f t="shared" si="37"/>
        <v>96</v>
      </c>
      <c r="AQ19" s="310">
        <f t="shared" si="38"/>
        <v>90</v>
      </c>
      <c r="AR19" s="310">
        <f t="shared" si="39"/>
        <v>83</v>
      </c>
      <c r="AS19" s="310">
        <f t="shared" si="40"/>
        <v>81</v>
      </c>
      <c r="AT19" s="310">
        <f t="shared" si="41"/>
        <v>81</v>
      </c>
      <c r="AU19" s="301">
        <f t="array" ref="AU19">IFERROR(INDEX(X19:AC19,SMALL(IF(AD19:AI19=AV19,COLUMN(AD19:AI19)-COLUMN(AD19)+1),COUNTIF(AP19:AP19,AV19))),0)</f>
        <v>301</v>
      </c>
      <c r="AV19" s="301">
        <f t="shared" si="42"/>
        <v>96</v>
      </c>
      <c r="AW19" s="301" t="str">
        <f t="array" ref="AW19">IFERROR(INDEX(AJ19:AO19,SMALL(IF(AD19:AI19=AV19,COLUMN(AD19:AI19)-COLUMN(AD19)+1),COUNTIF(AP19:AP19,AV19))),0)</f>
        <v>A1</v>
      </c>
      <c r="AX19" s="302">
        <f t="array" ref="AX19">IFERROR(INDEX(X19:AC19,SMALL(IF(AD19:AI19=AY19,COLUMN(AD19:AI19)-COLUMN(AD19)+1),COUNTIF(AP19:AQ19,AY19))),0)</f>
        <v>83</v>
      </c>
      <c r="AY19" s="302">
        <f t="array" ref="AY19">IFERROR(LARGE(AD19:AI19,2),0)</f>
        <v>90</v>
      </c>
      <c r="AZ19" s="303" t="str">
        <f t="array" ref="AZ19">IFERROR(INDEX(AJ19:AO19,SMALL(IF(AD19:AI19=AY19,COLUMN(AD19:AI19)-COLUMN(AD19)+1),COUNTIF(AP19:AQ19,AY19))),0)</f>
        <v>B2</v>
      </c>
      <c r="BA19" s="304">
        <f t="array" ref="BA19">IFERROR(INDEX(X19:AC19,SMALL(IF(AD19:AI19=BB19,COLUMN(AD19:AI19)-COLUMN(AD19)+1),COUNTIF(AP19:AR19,BB19))),0)</f>
        <v>43</v>
      </c>
      <c r="BB19" s="304">
        <f t="array" ref="BB19">IFERROR(LARGE(AD19:AI19,3),0)</f>
        <v>83</v>
      </c>
      <c r="BC19" s="304" t="str">
        <f t="array" ref="BC19">IFERROR(INDEX(AJ19:AO19,SMALL(IF(AD19:AI19=BB19,COLUMN(AD19:AI19)-COLUMN(AD19)+1),COUNTIF(AP19:AR19,BB19))),0)</f>
        <v>B1</v>
      </c>
      <c r="BD19" s="305">
        <f t="array" ref="BD19">IFERROR(INDEX(X19:AC19,SMALL(IF(AD19:AI19=BE19,COLUMN(AD19:AI19)-COLUMN(AD19)+1),COUNTIF(AP19:AS19,BE19))),0)</f>
        <v>42</v>
      </c>
      <c r="BE19" s="305">
        <f t="shared" si="43"/>
        <v>81</v>
      </c>
      <c r="BF19" s="305" t="str">
        <f t="array" ref="BF19">IFERROR(INDEX(AJ19:AO19,SMALL(IF(AD19:AI19=BE19,COLUMN(AD19:AI19)-COLUMN(AD19)+1),COUNTIF(AP19:AS19,BE19))),0)</f>
        <v>B2</v>
      </c>
      <c r="BG19" s="306">
        <f t="array" ref="BG19">IFERROR(INDEX(X19:AC19,SMALL(IF(AD19:AI19=BH19,COLUMN(AD19:AI19)-COLUMN(AD19)+1),COUNTIF(AP19:AT19,BH19))),0)</f>
        <v>44</v>
      </c>
      <c r="BH19" s="306">
        <f t="shared" si="44"/>
        <v>81</v>
      </c>
      <c r="BI19" s="306" t="str">
        <f t="array" ref="BI19">IFERROR(INDEX(AJ19:AO19,SMALL(IF(AD19:AI19=BH19,COLUMN(AD19:AI19)-COLUMN(AD19)+1),COUNTIF(AP19:AT19,BH19))),0)</f>
        <v>C1</v>
      </c>
      <c r="BJ19" s="307">
        <f>IF(COUNTIF(AD19:AI19,0)=0,IF(COUNTIFS(AD19:AI19,"*F*")=0,SUM(LARGE(AD19:AI19,{1,2,3,4,5})),IF(COUNTIFS(AD19:AI19,"*F*")=1,SUM(LARGE(AD19:AI19,{1,2,3,4,5})),IF(COUNTIFS(AD19:AI19,"*F*")=2,"C",IF(COUNTIFS(AD19:AI19,"*F*")&gt;2,"F")))),IF(COUNTIFS(AD19:AH19,"*F*")=0,SUM(AD19:AH19),IF(COUNTIFS(AD19:AH19,"*F*")=1,"C",IF(COUNTIFS(AD19:AH19,"*F*")&gt;=2,"F"))))</f>
        <v>431</v>
      </c>
      <c r="BK19" s="308">
        <f t="shared" si="45"/>
        <v>86.2</v>
      </c>
    </row>
    <row r="20" spans="1:63" ht="17.25" x14ac:dyDescent="0.3">
      <c r="A20" s="311">
        <v>18</v>
      </c>
      <c r="B20" s="287" t="str">
        <f t="shared" si="18"/>
        <v>S</v>
      </c>
      <c r="C20" s="315" t="s">
        <v>0</v>
      </c>
      <c r="D20" s="323">
        <v>17603672</v>
      </c>
      <c r="E20" s="322" t="s">
        <v>290</v>
      </c>
      <c r="F20" s="315">
        <v>301</v>
      </c>
      <c r="G20" s="315">
        <v>84</v>
      </c>
      <c r="H20" s="315" t="s">
        <v>18</v>
      </c>
      <c r="I20" s="315">
        <v>302</v>
      </c>
      <c r="J20" s="315">
        <v>81</v>
      </c>
      <c r="K20" s="315" t="s">
        <v>18</v>
      </c>
      <c r="L20" s="315">
        <v>42</v>
      </c>
      <c r="M20" s="315">
        <v>71</v>
      </c>
      <c r="N20" s="315" t="s">
        <v>20</v>
      </c>
      <c r="O20" s="315">
        <v>43</v>
      </c>
      <c r="P20" s="315">
        <v>82</v>
      </c>
      <c r="Q20" s="315" t="s">
        <v>18</v>
      </c>
      <c r="R20" s="315">
        <v>41</v>
      </c>
      <c r="S20" s="315">
        <v>76</v>
      </c>
      <c r="T20" s="315" t="s">
        <v>18</v>
      </c>
      <c r="U20" s="315"/>
      <c r="V20" s="315"/>
      <c r="W20" s="315"/>
      <c r="X20" s="294">
        <f t="shared" si="19"/>
        <v>301</v>
      </c>
      <c r="Y20" s="294">
        <f t="shared" si="20"/>
        <v>302</v>
      </c>
      <c r="Z20" s="294">
        <f t="shared" si="21"/>
        <v>42</v>
      </c>
      <c r="AA20" s="294">
        <f t="shared" si="22"/>
        <v>43</v>
      </c>
      <c r="AB20" s="294">
        <f t="shared" si="23"/>
        <v>41</v>
      </c>
      <c r="AC20" s="294">
        <f t="shared" si="24"/>
        <v>0</v>
      </c>
      <c r="AD20" s="284">
        <f t="shared" si="25"/>
        <v>84</v>
      </c>
      <c r="AE20" s="284">
        <f t="shared" si="26"/>
        <v>81</v>
      </c>
      <c r="AF20" s="284">
        <f t="shared" si="27"/>
        <v>71</v>
      </c>
      <c r="AG20" s="284">
        <f t="shared" si="28"/>
        <v>82</v>
      </c>
      <c r="AH20" s="284">
        <f t="shared" si="29"/>
        <v>76</v>
      </c>
      <c r="AI20" s="284">
        <f t="shared" si="30"/>
        <v>0</v>
      </c>
      <c r="AJ20" s="285" t="str">
        <f t="shared" si="31"/>
        <v>B2</v>
      </c>
      <c r="AK20" s="285" t="str">
        <f t="shared" si="32"/>
        <v>B2</v>
      </c>
      <c r="AL20" s="285" t="str">
        <f t="shared" si="33"/>
        <v>C2</v>
      </c>
      <c r="AM20" s="285" t="str">
        <f t="shared" si="34"/>
        <v>B2</v>
      </c>
      <c r="AN20" s="285" t="str">
        <f t="shared" si="35"/>
        <v>B2</v>
      </c>
      <c r="AO20" s="285">
        <f t="shared" si="36"/>
        <v>0</v>
      </c>
      <c r="AP20" s="310">
        <f t="shared" si="37"/>
        <v>84</v>
      </c>
      <c r="AQ20" s="310">
        <f t="shared" si="38"/>
        <v>82</v>
      </c>
      <c r="AR20" s="310">
        <f t="shared" si="39"/>
        <v>81</v>
      </c>
      <c r="AS20" s="310">
        <f t="shared" si="40"/>
        <v>76</v>
      </c>
      <c r="AT20" s="310">
        <f t="shared" si="41"/>
        <v>71</v>
      </c>
      <c r="AU20" s="301">
        <f t="array" ref="AU20">IFERROR(INDEX(X20:AC20,SMALL(IF(AD20:AI20=AV20,COLUMN(AD20:AI20)-COLUMN(AD20)+1),COUNTIF(AP20:AP20,AV20))),0)</f>
        <v>301</v>
      </c>
      <c r="AV20" s="301">
        <f t="shared" si="42"/>
        <v>84</v>
      </c>
      <c r="AW20" s="301" t="str">
        <f t="array" ref="AW20">IFERROR(INDEX(AJ20:AO20,SMALL(IF(AD20:AI20=AV20,COLUMN(AD20:AI20)-COLUMN(AD20)+1),COUNTIF(AP20:AP20,AV20))),0)</f>
        <v>B2</v>
      </c>
      <c r="AX20" s="302">
        <f t="array" ref="AX20">IFERROR(INDEX(X20:AC20,SMALL(IF(AD20:AI20=AY20,COLUMN(AD20:AI20)-COLUMN(AD20)+1),COUNTIF(AP20:AQ20,AY20))),0)</f>
        <v>43</v>
      </c>
      <c r="AY20" s="302">
        <f t="array" ref="AY20">IFERROR(LARGE(AD20:AI20,2),0)</f>
        <v>82</v>
      </c>
      <c r="AZ20" s="303" t="str">
        <f t="array" ref="AZ20">IFERROR(INDEX(AJ20:AO20,SMALL(IF(AD20:AI20=AY20,COLUMN(AD20:AI20)-COLUMN(AD20)+1),COUNTIF(AP20:AQ20,AY20))),0)</f>
        <v>B2</v>
      </c>
      <c r="BA20" s="304">
        <f t="array" ref="BA20">IFERROR(INDEX(X20:AC20,SMALL(IF(AD20:AI20=BB20,COLUMN(AD20:AI20)-COLUMN(AD20)+1),COUNTIF(AP20:AR20,BB20))),0)</f>
        <v>302</v>
      </c>
      <c r="BB20" s="304">
        <f t="array" ref="BB20">IFERROR(LARGE(AD20:AI20,3),0)</f>
        <v>81</v>
      </c>
      <c r="BC20" s="304" t="str">
        <f t="array" ref="BC20">IFERROR(INDEX(AJ20:AO20,SMALL(IF(AD20:AI20=BB20,COLUMN(AD20:AI20)-COLUMN(AD20)+1),COUNTIF(AP20:AR20,BB20))),0)</f>
        <v>B2</v>
      </c>
      <c r="BD20" s="305">
        <f t="array" ref="BD20">IFERROR(INDEX(X20:AC20,SMALL(IF(AD20:AI20=BE20,COLUMN(AD20:AI20)-COLUMN(AD20)+1),COUNTIF(AP20:AS20,BE20))),0)</f>
        <v>41</v>
      </c>
      <c r="BE20" s="305">
        <f t="shared" si="43"/>
        <v>76</v>
      </c>
      <c r="BF20" s="305" t="str">
        <f t="array" ref="BF20">IFERROR(INDEX(AJ20:AO20,SMALL(IF(AD20:AI20=BE20,COLUMN(AD20:AI20)-COLUMN(AD20)+1),COUNTIF(AP20:AS20,BE20))),0)</f>
        <v>B2</v>
      </c>
      <c r="BG20" s="306">
        <f t="array" ref="BG20">IFERROR(INDEX(X20:AC20,SMALL(IF(AD20:AI20=BH20,COLUMN(AD20:AI20)-COLUMN(AD20)+1),COUNTIF(AP20:AT20,BH20))),0)</f>
        <v>42</v>
      </c>
      <c r="BH20" s="306">
        <f t="shared" si="44"/>
        <v>71</v>
      </c>
      <c r="BI20" s="306" t="str">
        <f t="array" ref="BI20">IFERROR(INDEX(AJ20:AO20,SMALL(IF(AD20:AI20=BH20,COLUMN(AD20:AI20)-COLUMN(AD20)+1),COUNTIF(AP20:AT20,BH20))),0)</f>
        <v>C2</v>
      </c>
      <c r="BJ20" s="307">
        <f>IF(COUNTIF(AD20:AI20,0)=0,IF(COUNTIFS(AD20:AI20,"*F*")=0,SUM(LARGE(AD20:AI20,{1,2,3,4,5})),IF(COUNTIFS(AD20:AI20,"*F*")=1,SUM(LARGE(AD20:AI20,{1,2,3,4,5})),IF(COUNTIFS(AD20:AI20,"*F*")=2,"C",IF(COUNTIFS(AD20:AI20,"*F*")&gt;2,"F")))),IF(COUNTIFS(AD20:AH20,"*F*")=0,SUM(AD20:AH20),IF(COUNTIFS(AD20:AH20,"*F*")=1,"C",IF(COUNTIFS(AD20:AH20,"*F*")&gt;=2,"F"))))</f>
        <v>394</v>
      </c>
      <c r="BK20" s="308">
        <f t="shared" si="45"/>
        <v>78.8</v>
      </c>
    </row>
    <row r="21" spans="1:63" ht="17.25" x14ac:dyDescent="0.3">
      <c r="A21" s="311">
        <v>19</v>
      </c>
      <c r="B21" s="287" t="str">
        <f t="shared" si="18"/>
        <v>S</v>
      </c>
      <c r="C21" s="315" t="s">
        <v>1</v>
      </c>
      <c r="D21" s="323">
        <v>17603673</v>
      </c>
      <c r="E21" s="322" t="s">
        <v>293</v>
      </c>
      <c r="F21" s="315">
        <v>301</v>
      </c>
      <c r="G21" s="315">
        <v>74</v>
      </c>
      <c r="H21" s="315" t="s">
        <v>20</v>
      </c>
      <c r="I21" s="315">
        <v>83</v>
      </c>
      <c r="J21" s="315">
        <v>80</v>
      </c>
      <c r="K21" s="315" t="s">
        <v>20</v>
      </c>
      <c r="L21" s="315">
        <v>42</v>
      </c>
      <c r="M21" s="315">
        <v>72</v>
      </c>
      <c r="N21" s="315" t="s">
        <v>20</v>
      </c>
      <c r="O21" s="315">
        <v>43</v>
      </c>
      <c r="P21" s="315">
        <v>71</v>
      </c>
      <c r="Q21" s="315" t="s">
        <v>20</v>
      </c>
      <c r="R21" s="315">
        <v>41</v>
      </c>
      <c r="S21" s="315">
        <v>76</v>
      </c>
      <c r="T21" s="315" t="s">
        <v>18</v>
      </c>
      <c r="U21" s="315"/>
      <c r="V21" s="315"/>
      <c r="W21" s="315"/>
      <c r="X21" s="294">
        <f t="shared" si="19"/>
        <v>301</v>
      </c>
      <c r="Y21" s="294">
        <f t="shared" si="20"/>
        <v>83</v>
      </c>
      <c r="Z21" s="294">
        <f t="shared" si="21"/>
        <v>42</v>
      </c>
      <c r="AA21" s="294">
        <f t="shared" si="22"/>
        <v>43</v>
      </c>
      <c r="AB21" s="294">
        <f t="shared" si="23"/>
        <v>41</v>
      </c>
      <c r="AC21" s="294">
        <f t="shared" si="24"/>
        <v>0</v>
      </c>
      <c r="AD21" s="284">
        <f t="shared" si="25"/>
        <v>74</v>
      </c>
      <c r="AE21" s="284">
        <f t="shared" si="26"/>
        <v>80</v>
      </c>
      <c r="AF21" s="284">
        <f t="shared" si="27"/>
        <v>72</v>
      </c>
      <c r="AG21" s="284">
        <f t="shared" si="28"/>
        <v>71</v>
      </c>
      <c r="AH21" s="284">
        <f t="shared" si="29"/>
        <v>76</v>
      </c>
      <c r="AI21" s="284">
        <f t="shared" si="30"/>
        <v>0</v>
      </c>
      <c r="AJ21" s="285" t="str">
        <f t="shared" si="31"/>
        <v>C2</v>
      </c>
      <c r="AK21" s="285" t="str">
        <f t="shared" si="32"/>
        <v>C2</v>
      </c>
      <c r="AL21" s="285" t="str">
        <f t="shared" si="33"/>
        <v>C2</v>
      </c>
      <c r="AM21" s="285" t="str">
        <f t="shared" si="34"/>
        <v>C2</v>
      </c>
      <c r="AN21" s="285" t="str">
        <f t="shared" si="35"/>
        <v>B2</v>
      </c>
      <c r="AO21" s="285">
        <f t="shared" si="36"/>
        <v>0</v>
      </c>
      <c r="AP21" s="310">
        <f t="shared" si="37"/>
        <v>80</v>
      </c>
      <c r="AQ21" s="310">
        <f t="shared" si="38"/>
        <v>76</v>
      </c>
      <c r="AR21" s="310">
        <f t="shared" si="39"/>
        <v>74</v>
      </c>
      <c r="AS21" s="310">
        <f t="shared" si="40"/>
        <v>72</v>
      </c>
      <c r="AT21" s="310">
        <f t="shared" si="41"/>
        <v>71</v>
      </c>
      <c r="AU21" s="301">
        <f t="array" ref="AU21">IFERROR(INDEX(X21:AC21,SMALL(IF(AD21:AI21=AV21,COLUMN(AD21:AI21)-COLUMN(AD21)+1),COUNTIF(AP21:AP21,AV21))),0)</f>
        <v>83</v>
      </c>
      <c r="AV21" s="301">
        <f t="shared" si="42"/>
        <v>80</v>
      </c>
      <c r="AW21" s="301" t="str">
        <f t="array" ref="AW21">IFERROR(INDEX(AJ21:AO21,SMALL(IF(AD21:AI21=AV21,COLUMN(AD21:AI21)-COLUMN(AD21)+1),COUNTIF(AP21:AP21,AV21))),0)</f>
        <v>C2</v>
      </c>
      <c r="AX21" s="302">
        <f t="array" ref="AX21">IFERROR(INDEX(X21:AC21,SMALL(IF(AD21:AI21=AY21,COLUMN(AD21:AI21)-COLUMN(AD21)+1),COUNTIF(AP21:AQ21,AY21))),0)</f>
        <v>41</v>
      </c>
      <c r="AY21" s="302">
        <f t="array" ref="AY21">IFERROR(LARGE(AD21:AI21,2),0)</f>
        <v>76</v>
      </c>
      <c r="AZ21" s="303" t="str">
        <f t="array" ref="AZ21">IFERROR(INDEX(AJ21:AO21,SMALL(IF(AD21:AI21=AY21,COLUMN(AD21:AI21)-COLUMN(AD21)+1),COUNTIF(AP21:AQ21,AY21))),0)</f>
        <v>B2</v>
      </c>
      <c r="BA21" s="304">
        <f t="array" ref="BA21">IFERROR(INDEX(X21:AC21,SMALL(IF(AD21:AI21=BB21,COLUMN(AD21:AI21)-COLUMN(AD21)+1),COUNTIF(AP21:AR21,BB21))),0)</f>
        <v>301</v>
      </c>
      <c r="BB21" s="304">
        <f t="array" ref="BB21">IFERROR(LARGE(AD21:AI21,3),0)</f>
        <v>74</v>
      </c>
      <c r="BC21" s="304" t="str">
        <f t="array" ref="BC21">IFERROR(INDEX(AJ21:AO21,SMALL(IF(AD21:AI21=BB21,COLUMN(AD21:AI21)-COLUMN(AD21)+1),COUNTIF(AP21:AR21,BB21))),0)</f>
        <v>C2</v>
      </c>
      <c r="BD21" s="305">
        <f t="array" ref="BD21">IFERROR(INDEX(X21:AC21,SMALL(IF(AD21:AI21=BE21,COLUMN(AD21:AI21)-COLUMN(AD21)+1),COUNTIF(AP21:AS21,BE21))),0)</f>
        <v>42</v>
      </c>
      <c r="BE21" s="305">
        <f t="shared" si="43"/>
        <v>72</v>
      </c>
      <c r="BF21" s="305" t="str">
        <f t="array" ref="BF21">IFERROR(INDEX(AJ21:AO21,SMALL(IF(AD21:AI21=BE21,COLUMN(AD21:AI21)-COLUMN(AD21)+1),COUNTIF(AP21:AS21,BE21))),0)</f>
        <v>C2</v>
      </c>
      <c r="BG21" s="306">
        <f t="array" ref="BG21">IFERROR(INDEX(X21:AC21,SMALL(IF(AD21:AI21=BH21,COLUMN(AD21:AI21)-COLUMN(AD21)+1),COUNTIF(AP21:AT21,BH21))),0)</f>
        <v>43</v>
      </c>
      <c r="BH21" s="306">
        <f t="shared" si="44"/>
        <v>71</v>
      </c>
      <c r="BI21" s="306" t="str">
        <f t="array" ref="BI21">IFERROR(INDEX(AJ21:AO21,SMALL(IF(AD21:AI21=BH21,COLUMN(AD21:AI21)-COLUMN(AD21)+1),COUNTIF(AP21:AT21,BH21))),0)</f>
        <v>C2</v>
      </c>
      <c r="BJ21" s="307">
        <f>IF(COUNTIF(AD21:AI21,0)=0,IF(COUNTIFS(AD21:AI21,"*F*")=0,SUM(LARGE(AD21:AI21,{1,2,3,4,5})),IF(COUNTIFS(AD21:AI21,"*F*")=1,SUM(LARGE(AD21:AI21,{1,2,3,4,5})),IF(COUNTIFS(AD21:AI21,"*F*")=2,"C",IF(COUNTIFS(AD21:AI21,"*F*")&gt;2,"F")))),IF(COUNTIFS(AD21:AH21,"*F*")=0,SUM(AD21:AH21),IF(COUNTIFS(AD21:AH21,"*F*")=1,"C",IF(COUNTIFS(AD21:AH21,"*F*")&gt;=2,"F"))))</f>
        <v>373</v>
      </c>
      <c r="BK21" s="308">
        <f t="shared" si="45"/>
        <v>74.599999999999994</v>
      </c>
    </row>
    <row r="22" spans="1:63" ht="17.25" x14ac:dyDescent="0.3">
      <c r="A22" s="311">
        <v>20</v>
      </c>
      <c r="B22" s="287" t="str">
        <f t="shared" si="18"/>
        <v>S</v>
      </c>
      <c r="C22" s="315" t="s">
        <v>0</v>
      </c>
      <c r="D22" s="323">
        <v>17603674</v>
      </c>
      <c r="E22" s="322" t="s">
        <v>427</v>
      </c>
      <c r="F22" s="315">
        <v>301</v>
      </c>
      <c r="G22" s="315">
        <v>95</v>
      </c>
      <c r="H22" s="315" t="s">
        <v>15</v>
      </c>
      <c r="I22" s="315">
        <v>302</v>
      </c>
      <c r="J22" s="315">
        <v>91</v>
      </c>
      <c r="K22" s="315" t="s">
        <v>16</v>
      </c>
      <c r="L22" s="315">
        <v>42</v>
      </c>
      <c r="M22" s="315">
        <v>83</v>
      </c>
      <c r="N22" s="315" t="s">
        <v>17</v>
      </c>
      <c r="O22" s="315">
        <v>43</v>
      </c>
      <c r="P22" s="315">
        <v>91</v>
      </c>
      <c r="Q22" s="315" t="s">
        <v>16</v>
      </c>
      <c r="R22" s="315">
        <v>44</v>
      </c>
      <c r="S22" s="315">
        <v>96</v>
      </c>
      <c r="T22" s="315" t="s">
        <v>15</v>
      </c>
      <c r="U22" s="315"/>
      <c r="V22" s="315"/>
      <c r="W22" s="315"/>
      <c r="X22" s="294">
        <f t="shared" si="19"/>
        <v>301</v>
      </c>
      <c r="Y22" s="294">
        <f t="shared" si="20"/>
        <v>302</v>
      </c>
      <c r="Z22" s="294">
        <f t="shared" si="21"/>
        <v>42</v>
      </c>
      <c r="AA22" s="294">
        <f t="shared" si="22"/>
        <v>43</v>
      </c>
      <c r="AB22" s="294">
        <f t="shared" si="23"/>
        <v>44</v>
      </c>
      <c r="AC22" s="294">
        <f t="shared" si="24"/>
        <v>0</v>
      </c>
      <c r="AD22" s="284">
        <f t="shared" si="25"/>
        <v>95</v>
      </c>
      <c r="AE22" s="284">
        <f t="shared" si="26"/>
        <v>91</v>
      </c>
      <c r="AF22" s="284">
        <f t="shared" si="27"/>
        <v>83</v>
      </c>
      <c r="AG22" s="284">
        <f t="shared" si="28"/>
        <v>91</v>
      </c>
      <c r="AH22" s="284">
        <f t="shared" si="29"/>
        <v>96</v>
      </c>
      <c r="AI22" s="284">
        <f t="shared" si="30"/>
        <v>0</v>
      </c>
      <c r="AJ22" s="285" t="str">
        <f t="shared" si="31"/>
        <v>A1</v>
      </c>
      <c r="AK22" s="285" t="str">
        <f t="shared" si="32"/>
        <v>A2</v>
      </c>
      <c r="AL22" s="285" t="str">
        <f t="shared" si="33"/>
        <v>B1</v>
      </c>
      <c r="AM22" s="285" t="str">
        <f t="shared" si="34"/>
        <v>A2</v>
      </c>
      <c r="AN22" s="285" t="str">
        <f t="shared" si="35"/>
        <v>A1</v>
      </c>
      <c r="AO22" s="285">
        <f t="shared" si="36"/>
        <v>0</v>
      </c>
      <c r="AP22" s="310">
        <f t="shared" si="37"/>
        <v>96</v>
      </c>
      <c r="AQ22" s="310">
        <f t="shared" si="38"/>
        <v>95</v>
      </c>
      <c r="AR22" s="310">
        <f t="shared" si="39"/>
        <v>91</v>
      </c>
      <c r="AS22" s="310">
        <f t="shared" si="40"/>
        <v>91</v>
      </c>
      <c r="AT22" s="310">
        <f t="shared" si="41"/>
        <v>83</v>
      </c>
      <c r="AU22" s="301">
        <f t="array" ref="AU22">IFERROR(INDEX(X22:AC22,SMALL(IF(AD22:AI22=AV22,COLUMN(AD22:AI22)-COLUMN(AD22)+1),COUNTIF(AP22:AP22,AV22))),0)</f>
        <v>44</v>
      </c>
      <c r="AV22" s="301">
        <f t="shared" si="42"/>
        <v>96</v>
      </c>
      <c r="AW22" s="301" t="str">
        <f t="array" ref="AW22">IFERROR(INDEX(AJ22:AO22,SMALL(IF(AD22:AI22=AV22,COLUMN(AD22:AI22)-COLUMN(AD22)+1),COUNTIF(AP22:AP22,AV22))),0)</f>
        <v>A1</v>
      </c>
      <c r="AX22" s="302">
        <f t="array" ref="AX22">IFERROR(INDEX(X22:AC22,SMALL(IF(AD22:AI22=AY22,COLUMN(AD22:AI22)-COLUMN(AD22)+1),COUNTIF(AP22:AQ22,AY22))),0)</f>
        <v>301</v>
      </c>
      <c r="AY22" s="302">
        <f t="array" ref="AY22">IFERROR(LARGE(AD22:AI22,2),0)</f>
        <v>95</v>
      </c>
      <c r="AZ22" s="303" t="str">
        <f t="array" ref="AZ22">IFERROR(INDEX(AJ22:AO22,SMALL(IF(AD22:AI22=AY22,COLUMN(AD22:AI22)-COLUMN(AD22)+1),COUNTIF(AP22:AQ22,AY22))),0)</f>
        <v>A1</v>
      </c>
      <c r="BA22" s="304">
        <f t="array" ref="BA22">IFERROR(INDEX(X22:AC22,SMALL(IF(AD22:AI22=BB22,COLUMN(AD22:AI22)-COLUMN(AD22)+1),COUNTIF(AP22:AR22,BB22))),0)</f>
        <v>302</v>
      </c>
      <c r="BB22" s="304">
        <f t="array" ref="BB22">IFERROR(LARGE(AD22:AI22,3),0)</f>
        <v>91</v>
      </c>
      <c r="BC22" s="304" t="str">
        <f t="array" ref="BC22">IFERROR(INDEX(AJ22:AO22,SMALL(IF(AD22:AI22=BB22,COLUMN(AD22:AI22)-COLUMN(AD22)+1),COUNTIF(AP22:AR22,BB22))),0)</f>
        <v>A2</v>
      </c>
      <c r="BD22" s="305">
        <f t="array" ref="BD22">IFERROR(INDEX(X22:AC22,SMALL(IF(AD22:AI22=BE22,COLUMN(AD22:AI22)-COLUMN(AD22)+1),COUNTIF(AP22:AS22,BE22))),0)</f>
        <v>43</v>
      </c>
      <c r="BE22" s="305">
        <f t="shared" si="43"/>
        <v>91</v>
      </c>
      <c r="BF22" s="305" t="str">
        <f t="array" ref="BF22">IFERROR(INDEX(AJ22:AO22,SMALL(IF(AD22:AI22=BE22,COLUMN(AD22:AI22)-COLUMN(AD22)+1),COUNTIF(AP22:AS22,BE22))),0)</f>
        <v>A2</v>
      </c>
      <c r="BG22" s="306">
        <f t="array" ref="BG22">IFERROR(INDEX(X22:AC22,SMALL(IF(AD22:AI22=BH22,COLUMN(AD22:AI22)-COLUMN(AD22)+1),COUNTIF(AP22:AT22,BH22))),0)</f>
        <v>42</v>
      </c>
      <c r="BH22" s="306">
        <f t="shared" si="44"/>
        <v>83</v>
      </c>
      <c r="BI22" s="306" t="str">
        <f t="array" ref="BI22">IFERROR(INDEX(AJ22:AO22,SMALL(IF(AD22:AI22=BH22,COLUMN(AD22:AI22)-COLUMN(AD22)+1),COUNTIF(AP22:AT22,BH22))),0)</f>
        <v>B1</v>
      </c>
      <c r="BJ22" s="307">
        <f>IF(COUNTIF(AD22:AI22,0)=0,IF(COUNTIFS(AD22:AI22,"*F*")=0,SUM(LARGE(AD22:AI22,{1,2,3,4,5})),IF(COUNTIFS(AD22:AI22,"*F*")=1,SUM(LARGE(AD22:AI22,{1,2,3,4,5})),IF(COUNTIFS(AD22:AI22,"*F*")=2,"C",IF(COUNTIFS(AD22:AI22,"*F*")&gt;2,"F")))),IF(COUNTIFS(AD22:AH22,"*F*")=0,SUM(AD22:AH22),IF(COUNTIFS(AD22:AH22,"*F*")=1,"C",IF(COUNTIFS(AD22:AH22,"*F*")&gt;=2,"F"))))</f>
        <v>456</v>
      </c>
      <c r="BK22" s="308">
        <f t="shared" si="45"/>
        <v>91.2</v>
      </c>
    </row>
    <row r="23" spans="1:63" ht="17.25" x14ac:dyDescent="0.3">
      <c r="A23" s="311">
        <v>21</v>
      </c>
      <c r="B23" s="287" t="str">
        <f t="shared" si="18"/>
        <v>S</v>
      </c>
      <c r="C23" s="315" t="s">
        <v>1</v>
      </c>
      <c r="D23" s="323">
        <v>17603675</v>
      </c>
      <c r="E23" s="322" t="s">
        <v>298</v>
      </c>
      <c r="F23" s="315">
        <v>301</v>
      </c>
      <c r="G23" s="315">
        <v>90</v>
      </c>
      <c r="H23" s="315" t="s">
        <v>17</v>
      </c>
      <c r="I23" s="315">
        <v>83</v>
      </c>
      <c r="J23" s="315">
        <v>93</v>
      </c>
      <c r="K23" s="315" t="s">
        <v>16</v>
      </c>
      <c r="L23" s="315">
        <v>42</v>
      </c>
      <c r="M23" s="315">
        <v>83</v>
      </c>
      <c r="N23" s="315" t="s">
        <v>17</v>
      </c>
      <c r="O23" s="315">
        <v>43</v>
      </c>
      <c r="P23" s="315">
        <v>89</v>
      </c>
      <c r="Q23" s="315" t="s">
        <v>16</v>
      </c>
      <c r="R23" s="315">
        <v>41</v>
      </c>
      <c r="S23" s="315">
        <v>85</v>
      </c>
      <c r="T23" s="315" t="s">
        <v>17</v>
      </c>
      <c r="U23" s="315"/>
      <c r="V23" s="315"/>
      <c r="W23" s="315"/>
      <c r="X23" s="294">
        <f t="shared" si="19"/>
        <v>301</v>
      </c>
      <c r="Y23" s="294">
        <f t="shared" si="20"/>
        <v>83</v>
      </c>
      <c r="Z23" s="294">
        <f t="shared" si="21"/>
        <v>42</v>
      </c>
      <c r="AA23" s="294">
        <f t="shared" si="22"/>
        <v>43</v>
      </c>
      <c r="AB23" s="294">
        <f t="shared" si="23"/>
        <v>41</v>
      </c>
      <c r="AC23" s="294">
        <f t="shared" si="24"/>
        <v>0</v>
      </c>
      <c r="AD23" s="284">
        <f t="shared" si="25"/>
        <v>90</v>
      </c>
      <c r="AE23" s="284">
        <f t="shared" si="26"/>
        <v>93</v>
      </c>
      <c r="AF23" s="284">
        <f t="shared" si="27"/>
        <v>83</v>
      </c>
      <c r="AG23" s="284">
        <f t="shared" si="28"/>
        <v>89</v>
      </c>
      <c r="AH23" s="284">
        <f t="shared" si="29"/>
        <v>85</v>
      </c>
      <c r="AI23" s="284">
        <f t="shared" si="30"/>
        <v>0</v>
      </c>
      <c r="AJ23" s="285" t="str">
        <f t="shared" si="31"/>
        <v>B1</v>
      </c>
      <c r="AK23" s="285" t="str">
        <f t="shared" si="32"/>
        <v>A2</v>
      </c>
      <c r="AL23" s="285" t="str">
        <f t="shared" si="33"/>
        <v>B1</v>
      </c>
      <c r="AM23" s="285" t="str">
        <f t="shared" si="34"/>
        <v>A2</v>
      </c>
      <c r="AN23" s="285" t="str">
        <f t="shared" si="35"/>
        <v>B1</v>
      </c>
      <c r="AO23" s="285">
        <f t="shared" si="36"/>
        <v>0</v>
      </c>
      <c r="AP23" s="310">
        <f t="shared" si="37"/>
        <v>93</v>
      </c>
      <c r="AQ23" s="310">
        <f t="shared" si="38"/>
        <v>90</v>
      </c>
      <c r="AR23" s="310">
        <f t="shared" si="39"/>
        <v>89</v>
      </c>
      <c r="AS23" s="310">
        <f t="shared" si="40"/>
        <v>85</v>
      </c>
      <c r="AT23" s="310">
        <f t="shared" si="41"/>
        <v>83</v>
      </c>
      <c r="AU23" s="301">
        <f t="array" ref="AU23">IFERROR(INDEX(X23:AC23,SMALL(IF(AD23:AI23=AV23,COLUMN(AD23:AI23)-COLUMN(AD23)+1),COUNTIF(AP23:AP23,AV23))),0)</f>
        <v>83</v>
      </c>
      <c r="AV23" s="301">
        <f t="shared" si="42"/>
        <v>93</v>
      </c>
      <c r="AW23" s="301" t="str">
        <f t="array" ref="AW23">IFERROR(INDEX(AJ23:AO23,SMALL(IF(AD23:AI23=AV23,COLUMN(AD23:AI23)-COLUMN(AD23)+1),COUNTIF(AP23:AP23,AV23))),0)</f>
        <v>A2</v>
      </c>
      <c r="AX23" s="302">
        <f t="array" ref="AX23">IFERROR(INDEX(X23:AC23,SMALL(IF(AD23:AI23=AY23,COLUMN(AD23:AI23)-COLUMN(AD23)+1),COUNTIF(AP23:AQ23,AY23))),0)</f>
        <v>301</v>
      </c>
      <c r="AY23" s="302">
        <f t="array" ref="AY23">IFERROR(LARGE(AD23:AI23,2),0)</f>
        <v>90</v>
      </c>
      <c r="AZ23" s="303" t="str">
        <f t="array" ref="AZ23">IFERROR(INDEX(AJ23:AO23,SMALL(IF(AD23:AI23=AY23,COLUMN(AD23:AI23)-COLUMN(AD23)+1),COUNTIF(AP23:AQ23,AY23))),0)</f>
        <v>B1</v>
      </c>
      <c r="BA23" s="304">
        <f t="array" ref="BA23">IFERROR(INDEX(X23:AC23,SMALL(IF(AD23:AI23=BB23,COLUMN(AD23:AI23)-COLUMN(AD23)+1),COUNTIF(AP23:AR23,BB23))),0)</f>
        <v>43</v>
      </c>
      <c r="BB23" s="304">
        <f t="array" ref="BB23">IFERROR(LARGE(AD23:AI23,3),0)</f>
        <v>89</v>
      </c>
      <c r="BC23" s="304" t="str">
        <f t="array" ref="BC23">IFERROR(INDEX(AJ23:AO23,SMALL(IF(AD23:AI23=BB23,COLUMN(AD23:AI23)-COLUMN(AD23)+1),COUNTIF(AP23:AR23,BB23))),0)</f>
        <v>A2</v>
      </c>
      <c r="BD23" s="305">
        <f t="array" ref="BD23">IFERROR(INDEX(X23:AC23,SMALL(IF(AD23:AI23=BE23,COLUMN(AD23:AI23)-COLUMN(AD23)+1),COUNTIF(AP23:AS23,BE23))),0)</f>
        <v>41</v>
      </c>
      <c r="BE23" s="305">
        <f t="shared" si="43"/>
        <v>85</v>
      </c>
      <c r="BF23" s="305" t="str">
        <f t="array" ref="BF23">IFERROR(INDEX(AJ23:AO23,SMALL(IF(AD23:AI23=BE23,COLUMN(AD23:AI23)-COLUMN(AD23)+1),COUNTIF(AP23:AS23,BE23))),0)</f>
        <v>B1</v>
      </c>
      <c r="BG23" s="306">
        <f t="array" ref="BG23">IFERROR(INDEX(X23:AC23,SMALL(IF(AD23:AI23=BH23,COLUMN(AD23:AI23)-COLUMN(AD23)+1),COUNTIF(AP23:AT23,BH23))),0)</f>
        <v>42</v>
      </c>
      <c r="BH23" s="306">
        <f t="shared" si="44"/>
        <v>83</v>
      </c>
      <c r="BI23" s="306" t="str">
        <f t="array" ref="BI23">IFERROR(INDEX(AJ23:AO23,SMALL(IF(AD23:AI23=BH23,COLUMN(AD23:AI23)-COLUMN(AD23)+1),COUNTIF(AP23:AT23,BH23))),0)</f>
        <v>B1</v>
      </c>
      <c r="BJ23" s="307">
        <f>IF(COUNTIF(AD23:AI23,0)=0,IF(COUNTIFS(AD23:AI23,"*F*")=0,SUM(LARGE(AD23:AI23,{1,2,3,4,5})),IF(COUNTIFS(AD23:AI23,"*F*")=1,SUM(LARGE(AD23:AI23,{1,2,3,4,5})),IF(COUNTIFS(AD23:AI23,"*F*")=2,"C",IF(COUNTIFS(AD23:AI23,"*F*")&gt;2,"F")))),IF(COUNTIFS(AD23:AH23,"*F*")=0,SUM(AD23:AH23),IF(COUNTIFS(AD23:AH23,"*F*")=1,"C",IF(COUNTIFS(AD23:AH23,"*F*")&gt;=2,"F"))))</f>
        <v>440</v>
      </c>
      <c r="BK23" s="308">
        <f t="shared" si="45"/>
        <v>88</v>
      </c>
    </row>
    <row r="24" spans="1:63" ht="14.25" customHeight="1" x14ac:dyDescent="0.3">
      <c r="A24" s="311">
        <v>22</v>
      </c>
      <c r="B24" s="287" t="str">
        <f t="shared" si="18"/>
        <v>S</v>
      </c>
      <c r="C24" s="315" t="s">
        <v>0</v>
      </c>
      <c r="D24" s="323">
        <v>17603676</v>
      </c>
      <c r="E24" s="322" t="s">
        <v>300</v>
      </c>
      <c r="F24" s="315">
        <v>301</v>
      </c>
      <c r="G24" s="315">
        <v>93</v>
      </c>
      <c r="H24" s="315" t="s">
        <v>16</v>
      </c>
      <c r="I24" s="315">
        <v>83</v>
      </c>
      <c r="J24" s="315">
        <v>90</v>
      </c>
      <c r="K24" s="315" t="s">
        <v>18</v>
      </c>
      <c r="L24" s="315">
        <v>42</v>
      </c>
      <c r="M24" s="315">
        <v>83</v>
      </c>
      <c r="N24" s="315" t="s">
        <v>17</v>
      </c>
      <c r="O24" s="315">
        <v>43</v>
      </c>
      <c r="P24" s="315">
        <v>81</v>
      </c>
      <c r="Q24" s="315" t="s">
        <v>18</v>
      </c>
      <c r="R24" s="315">
        <v>44</v>
      </c>
      <c r="S24" s="315">
        <v>84</v>
      </c>
      <c r="T24" s="315" t="s">
        <v>18</v>
      </c>
      <c r="U24" s="315"/>
      <c r="V24" s="315"/>
      <c r="W24" s="315"/>
      <c r="X24" s="294">
        <f t="shared" si="19"/>
        <v>301</v>
      </c>
      <c r="Y24" s="294">
        <f t="shared" si="20"/>
        <v>83</v>
      </c>
      <c r="Z24" s="294">
        <f t="shared" si="21"/>
        <v>42</v>
      </c>
      <c r="AA24" s="294">
        <f t="shared" si="22"/>
        <v>43</v>
      </c>
      <c r="AB24" s="294">
        <f t="shared" si="23"/>
        <v>44</v>
      </c>
      <c r="AC24" s="294">
        <f t="shared" si="24"/>
        <v>0</v>
      </c>
      <c r="AD24" s="284">
        <f t="shared" si="25"/>
        <v>93</v>
      </c>
      <c r="AE24" s="284">
        <f t="shared" si="26"/>
        <v>90</v>
      </c>
      <c r="AF24" s="284">
        <f t="shared" si="27"/>
        <v>83</v>
      </c>
      <c r="AG24" s="284">
        <f t="shared" si="28"/>
        <v>81</v>
      </c>
      <c r="AH24" s="284">
        <f t="shared" si="29"/>
        <v>84</v>
      </c>
      <c r="AI24" s="284">
        <f t="shared" si="30"/>
        <v>0</v>
      </c>
      <c r="AJ24" s="285" t="str">
        <f t="shared" si="31"/>
        <v>A2</v>
      </c>
      <c r="AK24" s="285" t="str">
        <f t="shared" si="32"/>
        <v>B2</v>
      </c>
      <c r="AL24" s="285" t="str">
        <f t="shared" si="33"/>
        <v>B1</v>
      </c>
      <c r="AM24" s="285" t="str">
        <f t="shared" si="34"/>
        <v>B2</v>
      </c>
      <c r="AN24" s="285" t="str">
        <f t="shared" si="35"/>
        <v>B2</v>
      </c>
      <c r="AO24" s="285">
        <f t="shared" si="36"/>
        <v>0</v>
      </c>
      <c r="AP24" s="310">
        <f t="shared" si="37"/>
        <v>93</v>
      </c>
      <c r="AQ24" s="310">
        <f t="shared" si="38"/>
        <v>90</v>
      </c>
      <c r="AR24" s="310">
        <f t="shared" si="39"/>
        <v>84</v>
      </c>
      <c r="AS24" s="310">
        <f t="shared" si="40"/>
        <v>83</v>
      </c>
      <c r="AT24" s="310">
        <f t="shared" si="41"/>
        <v>81</v>
      </c>
      <c r="AU24" s="301">
        <f t="array" ref="AU24">IFERROR(INDEX(X24:AC24,SMALL(IF(AD24:AI24=AV24,COLUMN(AD24:AI24)-COLUMN(AD24)+1),COUNTIF(AP24:AP24,AV24))),0)</f>
        <v>301</v>
      </c>
      <c r="AV24" s="301">
        <f t="shared" si="42"/>
        <v>93</v>
      </c>
      <c r="AW24" s="301" t="str">
        <f t="array" ref="AW24">IFERROR(INDEX(AJ24:AO24,SMALL(IF(AD24:AI24=AV24,COLUMN(AD24:AI24)-COLUMN(AD24)+1),COUNTIF(AP24:AP24,AV24))),0)</f>
        <v>A2</v>
      </c>
      <c r="AX24" s="302">
        <f t="array" ref="AX24">IFERROR(INDEX(X24:AC24,SMALL(IF(AD24:AI24=AY24,COLUMN(AD24:AI24)-COLUMN(AD24)+1),COUNTIF(AP24:AQ24,AY24))),0)</f>
        <v>83</v>
      </c>
      <c r="AY24" s="302">
        <f t="array" ref="AY24">IFERROR(LARGE(AD24:AI24,2),0)</f>
        <v>90</v>
      </c>
      <c r="AZ24" s="303" t="str">
        <f t="array" ref="AZ24">IFERROR(INDEX(AJ24:AO24,SMALL(IF(AD24:AI24=AY24,COLUMN(AD24:AI24)-COLUMN(AD24)+1),COUNTIF(AP24:AQ24,AY24))),0)</f>
        <v>B2</v>
      </c>
      <c r="BA24" s="304">
        <f t="array" ref="BA24">IFERROR(INDEX(X24:AC24,SMALL(IF(AD24:AI24=BB24,COLUMN(AD24:AI24)-COLUMN(AD24)+1),COUNTIF(AP24:AR24,BB24))),0)</f>
        <v>44</v>
      </c>
      <c r="BB24" s="304">
        <f t="array" ref="BB24">IFERROR(LARGE(AD24:AI24,3),0)</f>
        <v>84</v>
      </c>
      <c r="BC24" s="304" t="str">
        <f t="array" ref="BC24">IFERROR(INDEX(AJ24:AO24,SMALL(IF(AD24:AI24=BB24,COLUMN(AD24:AI24)-COLUMN(AD24)+1),COUNTIF(AP24:AR24,BB24))),0)</f>
        <v>B2</v>
      </c>
      <c r="BD24" s="305">
        <f t="array" ref="BD24">IFERROR(INDEX(X24:AC24,SMALL(IF(AD24:AI24=BE24,COLUMN(AD24:AI24)-COLUMN(AD24)+1),COUNTIF(AP24:AS24,BE24))),0)</f>
        <v>42</v>
      </c>
      <c r="BE24" s="305">
        <f t="shared" si="43"/>
        <v>83</v>
      </c>
      <c r="BF24" s="305" t="str">
        <f t="array" ref="BF24">IFERROR(INDEX(AJ24:AO24,SMALL(IF(AD24:AI24=BE24,COLUMN(AD24:AI24)-COLUMN(AD24)+1),COUNTIF(AP24:AS24,BE24))),0)</f>
        <v>B1</v>
      </c>
      <c r="BG24" s="306">
        <f t="array" ref="BG24">IFERROR(INDEX(X24:AC24,SMALL(IF(AD24:AI24=BH24,COLUMN(AD24:AI24)-COLUMN(AD24)+1),COUNTIF(AP24:AT24,BH24))),0)</f>
        <v>43</v>
      </c>
      <c r="BH24" s="306">
        <f t="shared" si="44"/>
        <v>81</v>
      </c>
      <c r="BI24" s="306" t="str">
        <f t="array" ref="BI24">IFERROR(INDEX(AJ24:AO24,SMALL(IF(AD24:AI24=BH24,COLUMN(AD24:AI24)-COLUMN(AD24)+1),COUNTIF(AP24:AT24,BH24))),0)</f>
        <v>B2</v>
      </c>
      <c r="BJ24" s="307">
        <f>IF(COUNTIF(AD24:AI24,0)=0,IF(COUNTIFS(AD24:AI24,"*F*")=0,SUM(LARGE(AD24:AI24,{1,2,3,4,5})),IF(COUNTIFS(AD24:AI24,"*F*")=1,SUM(LARGE(AD24:AI24,{1,2,3,4,5})),IF(COUNTIFS(AD24:AI24,"*F*")=2,"C",IF(COUNTIFS(AD24:AI24,"*F*")&gt;2,"F")))),IF(COUNTIFS(AD24:AH24,"*F*")=0,SUM(AD24:AH24),IF(COUNTIFS(AD24:AH24,"*F*")=1,"C",IF(COUNTIFS(AD24:AH24,"*F*")&gt;=2,"F"))))</f>
        <v>431</v>
      </c>
      <c r="BK24" s="308">
        <f t="shared" si="45"/>
        <v>86.2</v>
      </c>
    </row>
    <row r="25" spans="1:63" ht="17.25" x14ac:dyDescent="0.3">
      <c r="A25" s="311">
        <v>23</v>
      </c>
      <c r="B25" s="287" t="str">
        <f t="shared" si="18"/>
        <v>S</v>
      </c>
      <c r="C25" s="315" t="s">
        <v>1</v>
      </c>
      <c r="D25" s="323">
        <v>17603677</v>
      </c>
      <c r="E25" s="322" t="s">
        <v>301</v>
      </c>
      <c r="F25" s="315">
        <v>301</v>
      </c>
      <c r="G25" s="315">
        <v>75</v>
      </c>
      <c r="H25" s="315" t="s">
        <v>20</v>
      </c>
      <c r="I25" s="315">
        <v>83</v>
      </c>
      <c r="J25" s="315">
        <v>82</v>
      </c>
      <c r="K25" s="315" t="s">
        <v>19</v>
      </c>
      <c r="L25" s="315">
        <v>42</v>
      </c>
      <c r="M25" s="315">
        <v>75</v>
      </c>
      <c r="N25" s="315" t="s">
        <v>19</v>
      </c>
      <c r="O25" s="315">
        <v>43</v>
      </c>
      <c r="P25" s="315">
        <v>71</v>
      </c>
      <c r="Q25" s="315" t="s">
        <v>20</v>
      </c>
      <c r="R25" s="315">
        <v>41</v>
      </c>
      <c r="S25" s="315">
        <v>68</v>
      </c>
      <c r="T25" s="315" t="s">
        <v>20</v>
      </c>
      <c r="U25" s="315"/>
      <c r="V25" s="315"/>
      <c r="W25" s="315"/>
      <c r="X25" s="294">
        <f t="shared" si="19"/>
        <v>301</v>
      </c>
      <c r="Y25" s="294">
        <f t="shared" si="20"/>
        <v>83</v>
      </c>
      <c r="Z25" s="294">
        <f t="shared" si="21"/>
        <v>42</v>
      </c>
      <c r="AA25" s="294">
        <f t="shared" si="22"/>
        <v>43</v>
      </c>
      <c r="AB25" s="294">
        <f t="shared" si="23"/>
        <v>41</v>
      </c>
      <c r="AC25" s="294">
        <f t="shared" si="24"/>
        <v>0</v>
      </c>
      <c r="AD25" s="284">
        <f t="shared" si="25"/>
        <v>75</v>
      </c>
      <c r="AE25" s="284">
        <f t="shared" si="26"/>
        <v>82</v>
      </c>
      <c r="AF25" s="284">
        <f t="shared" si="27"/>
        <v>75</v>
      </c>
      <c r="AG25" s="284">
        <f t="shared" si="28"/>
        <v>71</v>
      </c>
      <c r="AH25" s="284">
        <f t="shared" si="29"/>
        <v>68</v>
      </c>
      <c r="AI25" s="284">
        <f t="shared" si="30"/>
        <v>0</v>
      </c>
      <c r="AJ25" s="285" t="str">
        <f t="shared" si="31"/>
        <v>C2</v>
      </c>
      <c r="AK25" s="285" t="str">
        <f t="shared" si="32"/>
        <v>C1</v>
      </c>
      <c r="AL25" s="285" t="str">
        <f t="shared" si="33"/>
        <v>C1</v>
      </c>
      <c r="AM25" s="285" t="str">
        <f t="shared" si="34"/>
        <v>C2</v>
      </c>
      <c r="AN25" s="285" t="str">
        <f t="shared" si="35"/>
        <v>C2</v>
      </c>
      <c r="AO25" s="285">
        <f t="shared" si="36"/>
        <v>0</v>
      </c>
      <c r="AP25" s="310">
        <f t="shared" si="37"/>
        <v>82</v>
      </c>
      <c r="AQ25" s="310">
        <f t="shared" si="38"/>
        <v>75</v>
      </c>
      <c r="AR25" s="310">
        <f t="shared" si="39"/>
        <v>75</v>
      </c>
      <c r="AS25" s="310">
        <f t="shared" si="40"/>
        <v>71</v>
      </c>
      <c r="AT25" s="310">
        <f t="shared" si="41"/>
        <v>68</v>
      </c>
      <c r="AU25" s="301">
        <f t="array" ref="AU25">IFERROR(INDEX(X25:AC25,SMALL(IF(AD25:AI25=AV25,COLUMN(AD25:AI25)-COLUMN(AD25)+1),COUNTIF(AP25:AP25,AV25))),0)</f>
        <v>83</v>
      </c>
      <c r="AV25" s="301">
        <f t="shared" si="42"/>
        <v>82</v>
      </c>
      <c r="AW25" s="301" t="str">
        <f t="array" ref="AW25">IFERROR(INDEX(AJ25:AO25,SMALL(IF(AD25:AI25=AV25,COLUMN(AD25:AI25)-COLUMN(AD25)+1),COUNTIF(AP25:AP25,AV25))),0)</f>
        <v>C1</v>
      </c>
      <c r="AX25" s="302">
        <f t="array" ref="AX25">IFERROR(INDEX(X25:AC25,SMALL(IF(AD25:AI25=AY25,COLUMN(AD25:AI25)-COLUMN(AD25)+1),COUNTIF(AP25:AQ25,AY25))),0)</f>
        <v>301</v>
      </c>
      <c r="AY25" s="302">
        <f t="array" ref="AY25">IFERROR(LARGE(AD25:AI25,2),0)</f>
        <v>75</v>
      </c>
      <c r="AZ25" s="303" t="str">
        <f t="array" ref="AZ25">IFERROR(INDEX(AJ25:AO25,SMALL(IF(AD25:AI25=AY25,COLUMN(AD25:AI25)-COLUMN(AD25)+1),COUNTIF(AP25:AQ25,AY25))),0)</f>
        <v>C2</v>
      </c>
      <c r="BA25" s="304">
        <f t="array" ref="BA25">IFERROR(INDEX(X25:AC25,SMALL(IF(AD25:AI25=BB25,COLUMN(AD25:AI25)-COLUMN(AD25)+1),COUNTIF(AP25:AR25,BB25))),0)</f>
        <v>42</v>
      </c>
      <c r="BB25" s="304">
        <f t="array" ref="BB25">IFERROR(LARGE(AD25:AI25,3),0)</f>
        <v>75</v>
      </c>
      <c r="BC25" s="304" t="str">
        <f t="array" ref="BC25">IFERROR(INDEX(AJ25:AO25,SMALL(IF(AD25:AI25=BB25,COLUMN(AD25:AI25)-COLUMN(AD25)+1),COUNTIF(AP25:AR25,BB25))),0)</f>
        <v>C1</v>
      </c>
      <c r="BD25" s="305">
        <f t="array" ref="BD25">IFERROR(INDEX(X25:AC25,SMALL(IF(AD25:AI25=BE25,COLUMN(AD25:AI25)-COLUMN(AD25)+1),COUNTIF(AP25:AS25,BE25))),0)</f>
        <v>43</v>
      </c>
      <c r="BE25" s="305">
        <f t="shared" si="43"/>
        <v>71</v>
      </c>
      <c r="BF25" s="305" t="str">
        <f t="array" ref="BF25">IFERROR(INDEX(AJ25:AO25,SMALL(IF(AD25:AI25=BE25,COLUMN(AD25:AI25)-COLUMN(AD25)+1),COUNTIF(AP25:AS25,BE25))),0)</f>
        <v>C2</v>
      </c>
      <c r="BG25" s="306">
        <f t="array" ref="BG25">IFERROR(INDEX(X25:AC25,SMALL(IF(AD25:AI25=BH25,COLUMN(AD25:AI25)-COLUMN(AD25)+1),COUNTIF(AP25:AT25,BH25))),0)</f>
        <v>41</v>
      </c>
      <c r="BH25" s="306">
        <f t="shared" si="44"/>
        <v>68</v>
      </c>
      <c r="BI25" s="306" t="str">
        <f t="array" ref="BI25">IFERROR(INDEX(AJ25:AO25,SMALL(IF(AD25:AI25=BH25,COLUMN(AD25:AI25)-COLUMN(AD25)+1),COUNTIF(AP25:AT25,BH25))),0)</f>
        <v>C2</v>
      </c>
      <c r="BJ25" s="307">
        <f>IF(COUNTIF(AD25:AI25,0)=0,IF(COUNTIFS(AD25:AI25,"*F*")=0,SUM(LARGE(AD25:AI25,{1,2,3,4,5})),IF(COUNTIFS(AD25:AI25,"*F*")=1,SUM(LARGE(AD25:AI25,{1,2,3,4,5})),IF(COUNTIFS(AD25:AI25,"*F*")=2,"C",IF(COUNTIFS(AD25:AI25,"*F*")&gt;2,"F")))),IF(COUNTIFS(AD25:AH25,"*F*")=0,SUM(AD25:AH25),IF(COUNTIFS(AD25:AH25,"*F*")=1,"C",IF(COUNTIFS(AD25:AH25,"*F*")&gt;=2,"F"))))</f>
        <v>371</v>
      </c>
      <c r="BK25" s="308">
        <f t="shared" si="45"/>
        <v>74.2</v>
      </c>
    </row>
    <row r="26" spans="1:63" ht="17.25" x14ac:dyDescent="0.3">
      <c r="A26" s="311">
        <v>24</v>
      </c>
      <c r="B26" s="287" t="str">
        <f t="shared" si="18"/>
        <v>S</v>
      </c>
      <c r="C26" s="315" t="s">
        <v>1</v>
      </c>
      <c r="D26" s="323">
        <v>17603678</v>
      </c>
      <c r="E26" s="322" t="s">
        <v>303</v>
      </c>
      <c r="F26" s="315">
        <v>301</v>
      </c>
      <c r="G26" s="315">
        <v>90</v>
      </c>
      <c r="H26" s="315" t="s">
        <v>17</v>
      </c>
      <c r="I26" s="315">
        <v>83</v>
      </c>
      <c r="J26" s="315">
        <v>94</v>
      </c>
      <c r="K26" s="315" t="s">
        <v>16</v>
      </c>
      <c r="L26" s="315">
        <v>42</v>
      </c>
      <c r="M26" s="315">
        <v>83</v>
      </c>
      <c r="N26" s="315" t="s">
        <v>17</v>
      </c>
      <c r="O26" s="315">
        <v>43</v>
      </c>
      <c r="P26" s="315">
        <v>91</v>
      </c>
      <c r="Q26" s="315" t="s">
        <v>16</v>
      </c>
      <c r="R26" s="315">
        <v>41</v>
      </c>
      <c r="S26" s="315">
        <v>83</v>
      </c>
      <c r="T26" s="315" t="s">
        <v>17</v>
      </c>
      <c r="U26" s="315"/>
      <c r="V26" s="315"/>
      <c r="W26" s="315"/>
      <c r="X26" s="294">
        <f t="shared" si="19"/>
        <v>301</v>
      </c>
      <c r="Y26" s="294">
        <f t="shared" si="20"/>
        <v>83</v>
      </c>
      <c r="Z26" s="294">
        <f t="shared" si="21"/>
        <v>42</v>
      </c>
      <c r="AA26" s="294">
        <f t="shared" si="22"/>
        <v>43</v>
      </c>
      <c r="AB26" s="294">
        <f t="shared" si="23"/>
        <v>41</v>
      </c>
      <c r="AC26" s="294">
        <f t="shared" si="24"/>
        <v>0</v>
      </c>
      <c r="AD26" s="284">
        <f t="shared" si="25"/>
        <v>90</v>
      </c>
      <c r="AE26" s="284">
        <f t="shared" si="26"/>
        <v>94</v>
      </c>
      <c r="AF26" s="284">
        <f t="shared" si="27"/>
        <v>83</v>
      </c>
      <c r="AG26" s="284">
        <f t="shared" si="28"/>
        <v>91</v>
      </c>
      <c r="AH26" s="284">
        <f t="shared" si="29"/>
        <v>83</v>
      </c>
      <c r="AI26" s="284">
        <f t="shared" si="30"/>
        <v>0</v>
      </c>
      <c r="AJ26" s="285" t="str">
        <f t="shared" si="31"/>
        <v>B1</v>
      </c>
      <c r="AK26" s="285" t="str">
        <f t="shared" si="32"/>
        <v>A2</v>
      </c>
      <c r="AL26" s="285" t="str">
        <f t="shared" si="33"/>
        <v>B1</v>
      </c>
      <c r="AM26" s="285" t="str">
        <f t="shared" si="34"/>
        <v>A2</v>
      </c>
      <c r="AN26" s="285" t="str">
        <f t="shared" si="35"/>
        <v>B1</v>
      </c>
      <c r="AO26" s="285">
        <f t="shared" si="36"/>
        <v>0</v>
      </c>
      <c r="AP26" s="310">
        <f t="shared" si="37"/>
        <v>94</v>
      </c>
      <c r="AQ26" s="310">
        <f t="shared" si="38"/>
        <v>91</v>
      </c>
      <c r="AR26" s="310">
        <f t="shared" si="39"/>
        <v>90</v>
      </c>
      <c r="AS26" s="310">
        <f t="shared" si="40"/>
        <v>83</v>
      </c>
      <c r="AT26" s="310">
        <f t="shared" si="41"/>
        <v>83</v>
      </c>
      <c r="AU26" s="301">
        <f t="array" ref="AU26">IFERROR(INDEX(X26:AC26,SMALL(IF(AD26:AI26=AV26,COLUMN(AD26:AI26)-COLUMN(AD26)+1),COUNTIF(AP26:AP26,AV26))),0)</f>
        <v>83</v>
      </c>
      <c r="AV26" s="301">
        <f t="shared" si="42"/>
        <v>94</v>
      </c>
      <c r="AW26" s="301" t="str">
        <f t="array" ref="AW26">IFERROR(INDEX(AJ26:AO26,SMALL(IF(AD26:AI26=AV26,COLUMN(AD26:AI26)-COLUMN(AD26)+1),COUNTIF(AP26:AP26,AV26))),0)</f>
        <v>A2</v>
      </c>
      <c r="AX26" s="302">
        <f t="array" ref="AX26">IFERROR(INDEX(X26:AC26,SMALL(IF(AD26:AI26=AY26,COLUMN(AD26:AI26)-COLUMN(AD26)+1),COUNTIF(AP26:AQ26,AY26))),0)</f>
        <v>43</v>
      </c>
      <c r="AY26" s="302">
        <f t="array" ref="AY26">IFERROR(LARGE(AD26:AI26,2),0)</f>
        <v>91</v>
      </c>
      <c r="AZ26" s="303" t="str">
        <f t="array" ref="AZ26">IFERROR(INDEX(AJ26:AO26,SMALL(IF(AD26:AI26=AY26,COLUMN(AD26:AI26)-COLUMN(AD26)+1),COUNTIF(AP26:AQ26,AY26))),0)</f>
        <v>A2</v>
      </c>
      <c r="BA26" s="304">
        <f t="array" ref="BA26">IFERROR(INDEX(X26:AC26,SMALL(IF(AD26:AI26=BB26,COLUMN(AD26:AI26)-COLUMN(AD26)+1),COUNTIF(AP26:AR26,BB26))),0)</f>
        <v>301</v>
      </c>
      <c r="BB26" s="304">
        <f t="array" ref="BB26">IFERROR(LARGE(AD26:AI26,3),0)</f>
        <v>90</v>
      </c>
      <c r="BC26" s="304" t="str">
        <f t="array" ref="BC26">IFERROR(INDEX(AJ26:AO26,SMALL(IF(AD26:AI26=BB26,COLUMN(AD26:AI26)-COLUMN(AD26)+1),COUNTIF(AP26:AR26,BB26))),0)</f>
        <v>B1</v>
      </c>
      <c r="BD26" s="305">
        <f t="array" ref="BD26">IFERROR(INDEX(X26:AC26,SMALL(IF(AD26:AI26=BE26,COLUMN(AD26:AI26)-COLUMN(AD26)+1),COUNTIF(AP26:AS26,BE26))),0)</f>
        <v>42</v>
      </c>
      <c r="BE26" s="305">
        <f t="shared" si="43"/>
        <v>83</v>
      </c>
      <c r="BF26" s="305" t="str">
        <f t="array" ref="BF26">IFERROR(INDEX(AJ26:AO26,SMALL(IF(AD26:AI26=BE26,COLUMN(AD26:AI26)-COLUMN(AD26)+1),COUNTIF(AP26:AS26,BE26))),0)</f>
        <v>B1</v>
      </c>
      <c r="BG26" s="306">
        <f t="array" ref="BG26">IFERROR(INDEX(X26:AC26,SMALL(IF(AD26:AI26=BH26,COLUMN(AD26:AI26)-COLUMN(AD26)+1),COUNTIF(AP26:AT26,BH26))),0)</f>
        <v>41</v>
      </c>
      <c r="BH26" s="306">
        <f t="shared" si="44"/>
        <v>83</v>
      </c>
      <c r="BI26" s="306" t="str">
        <f t="array" ref="BI26">IFERROR(INDEX(AJ26:AO26,SMALL(IF(AD26:AI26=BH26,COLUMN(AD26:AI26)-COLUMN(AD26)+1),COUNTIF(AP26:AT26,BH26))),0)</f>
        <v>B1</v>
      </c>
      <c r="BJ26" s="307">
        <f>IF(COUNTIF(AD26:AI26,0)=0,IF(COUNTIFS(AD26:AI26,"*F*")=0,SUM(LARGE(AD26:AI26,{1,2,3,4,5})),IF(COUNTIFS(AD26:AI26,"*F*")=1,SUM(LARGE(AD26:AI26,{1,2,3,4,5})),IF(COUNTIFS(AD26:AI26,"*F*")=2,"C",IF(COUNTIFS(AD26:AI26,"*F*")&gt;2,"F")))),IF(COUNTIFS(AD26:AH26,"*F*")=0,SUM(AD26:AH26),IF(COUNTIFS(AD26:AH26,"*F*")=1,"C",IF(COUNTIFS(AD26:AH26,"*F*")&gt;=2,"F"))))</f>
        <v>441</v>
      </c>
      <c r="BK26" s="308">
        <f t="shared" si="45"/>
        <v>88.2</v>
      </c>
    </row>
    <row r="27" spans="1:63" ht="17.25" x14ac:dyDescent="0.3">
      <c r="A27" s="311">
        <v>25</v>
      </c>
      <c r="B27" s="287" t="str">
        <f t="shared" si="18"/>
        <v>S</v>
      </c>
      <c r="C27" s="315" t="s">
        <v>1</v>
      </c>
      <c r="D27" s="323">
        <v>17603679</v>
      </c>
      <c r="E27" s="322" t="s">
        <v>305</v>
      </c>
      <c r="F27" s="315">
        <v>301</v>
      </c>
      <c r="G27" s="315">
        <v>90</v>
      </c>
      <c r="H27" s="315" t="s">
        <v>17</v>
      </c>
      <c r="I27" s="315">
        <v>83</v>
      </c>
      <c r="J27" s="315">
        <v>94</v>
      </c>
      <c r="K27" s="315" t="s">
        <v>16</v>
      </c>
      <c r="L27" s="315">
        <v>42</v>
      </c>
      <c r="M27" s="315">
        <v>92</v>
      </c>
      <c r="N27" s="315" t="s">
        <v>16</v>
      </c>
      <c r="O27" s="315">
        <v>43</v>
      </c>
      <c r="P27" s="315">
        <v>94</v>
      </c>
      <c r="Q27" s="315" t="s">
        <v>15</v>
      </c>
      <c r="R27" s="315">
        <v>41</v>
      </c>
      <c r="S27" s="315">
        <v>93</v>
      </c>
      <c r="T27" s="315" t="s">
        <v>16</v>
      </c>
      <c r="U27" s="315"/>
      <c r="V27" s="315"/>
      <c r="W27" s="315"/>
      <c r="X27" s="294">
        <f t="shared" si="19"/>
        <v>301</v>
      </c>
      <c r="Y27" s="294">
        <f t="shared" si="20"/>
        <v>83</v>
      </c>
      <c r="Z27" s="294">
        <f t="shared" si="21"/>
        <v>42</v>
      </c>
      <c r="AA27" s="294">
        <f t="shared" si="22"/>
        <v>43</v>
      </c>
      <c r="AB27" s="294">
        <f t="shared" si="23"/>
        <v>41</v>
      </c>
      <c r="AC27" s="294">
        <f t="shared" si="24"/>
        <v>0</v>
      </c>
      <c r="AD27" s="284">
        <f t="shared" si="25"/>
        <v>90</v>
      </c>
      <c r="AE27" s="284">
        <f t="shared" si="26"/>
        <v>94</v>
      </c>
      <c r="AF27" s="284">
        <f t="shared" si="27"/>
        <v>92</v>
      </c>
      <c r="AG27" s="284">
        <f t="shared" si="28"/>
        <v>94</v>
      </c>
      <c r="AH27" s="284">
        <f t="shared" si="29"/>
        <v>93</v>
      </c>
      <c r="AI27" s="284">
        <f t="shared" si="30"/>
        <v>0</v>
      </c>
      <c r="AJ27" s="285" t="str">
        <f t="shared" si="31"/>
        <v>B1</v>
      </c>
      <c r="AK27" s="285" t="str">
        <f t="shared" si="32"/>
        <v>A2</v>
      </c>
      <c r="AL27" s="285" t="str">
        <f t="shared" si="33"/>
        <v>A2</v>
      </c>
      <c r="AM27" s="285" t="str">
        <f t="shared" si="34"/>
        <v>A1</v>
      </c>
      <c r="AN27" s="285" t="str">
        <f t="shared" si="35"/>
        <v>A2</v>
      </c>
      <c r="AO27" s="285">
        <f t="shared" si="36"/>
        <v>0</v>
      </c>
      <c r="AP27" s="310">
        <f t="shared" si="37"/>
        <v>94</v>
      </c>
      <c r="AQ27" s="310">
        <f t="shared" si="38"/>
        <v>94</v>
      </c>
      <c r="AR27" s="310">
        <f t="shared" si="39"/>
        <v>93</v>
      </c>
      <c r="AS27" s="310">
        <f t="shared" si="40"/>
        <v>92</v>
      </c>
      <c r="AT27" s="310">
        <f t="shared" si="41"/>
        <v>90</v>
      </c>
      <c r="AU27" s="301">
        <f t="array" ref="AU27">IFERROR(INDEX(X27:AC27,SMALL(IF(AD27:AI27=AV27,COLUMN(AD27:AI27)-COLUMN(AD27)+1),COUNTIF(AP27:AP27,AV27))),0)</f>
        <v>83</v>
      </c>
      <c r="AV27" s="301">
        <f t="shared" si="42"/>
        <v>94</v>
      </c>
      <c r="AW27" s="301" t="str">
        <f t="array" ref="AW27">IFERROR(INDEX(AJ27:AO27,SMALL(IF(AD27:AI27=AV27,COLUMN(AD27:AI27)-COLUMN(AD27)+1),COUNTIF(AP27:AP27,AV27))),0)</f>
        <v>A2</v>
      </c>
      <c r="AX27" s="302">
        <f t="array" ref="AX27">IFERROR(INDEX(X27:AC27,SMALL(IF(AD27:AI27=AY27,COLUMN(AD27:AI27)-COLUMN(AD27)+1),COUNTIF(AP27:AQ27,AY27))),0)</f>
        <v>43</v>
      </c>
      <c r="AY27" s="302">
        <f t="array" ref="AY27">IFERROR(LARGE(AD27:AI27,2),0)</f>
        <v>94</v>
      </c>
      <c r="AZ27" s="303" t="str">
        <f t="array" ref="AZ27">IFERROR(INDEX(AJ27:AO27,SMALL(IF(AD27:AI27=AY27,COLUMN(AD27:AI27)-COLUMN(AD27)+1),COUNTIF(AP27:AQ27,AY27))),0)</f>
        <v>A1</v>
      </c>
      <c r="BA27" s="304">
        <f t="array" ref="BA27">IFERROR(INDEX(X27:AC27,SMALL(IF(AD27:AI27=BB27,COLUMN(AD27:AI27)-COLUMN(AD27)+1),COUNTIF(AP27:AR27,BB27))),0)</f>
        <v>41</v>
      </c>
      <c r="BB27" s="304">
        <f t="array" ref="BB27">IFERROR(LARGE(AD27:AI27,3),0)</f>
        <v>93</v>
      </c>
      <c r="BC27" s="304" t="str">
        <f t="array" ref="BC27">IFERROR(INDEX(AJ27:AO27,SMALL(IF(AD27:AI27=BB27,COLUMN(AD27:AI27)-COLUMN(AD27)+1),COUNTIF(AP27:AR27,BB27))),0)</f>
        <v>A2</v>
      </c>
      <c r="BD27" s="305">
        <f t="array" ref="BD27">IFERROR(INDEX(X27:AC27,SMALL(IF(AD27:AI27=BE27,COLUMN(AD27:AI27)-COLUMN(AD27)+1),COUNTIF(AP27:AS27,BE27))),0)</f>
        <v>42</v>
      </c>
      <c r="BE27" s="305">
        <f t="shared" si="43"/>
        <v>92</v>
      </c>
      <c r="BF27" s="305" t="str">
        <f t="array" ref="BF27">IFERROR(INDEX(AJ27:AO27,SMALL(IF(AD27:AI27=BE27,COLUMN(AD27:AI27)-COLUMN(AD27)+1),COUNTIF(AP27:AS27,BE27))),0)</f>
        <v>A2</v>
      </c>
      <c r="BG27" s="306">
        <f t="array" ref="BG27">IFERROR(INDEX(X27:AC27,SMALL(IF(AD27:AI27=BH27,COLUMN(AD27:AI27)-COLUMN(AD27)+1),COUNTIF(AP27:AT27,BH27))),0)</f>
        <v>301</v>
      </c>
      <c r="BH27" s="306">
        <f t="shared" si="44"/>
        <v>90</v>
      </c>
      <c r="BI27" s="306" t="str">
        <f t="array" ref="BI27">IFERROR(INDEX(AJ27:AO27,SMALL(IF(AD27:AI27=BH27,COLUMN(AD27:AI27)-COLUMN(AD27)+1),COUNTIF(AP27:AT27,BH27))),0)</f>
        <v>B1</v>
      </c>
      <c r="BJ27" s="307">
        <f>IF(COUNTIF(AD27:AI27,0)=0,IF(COUNTIFS(AD27:AI27,"*F*")=0,SUM(LARGE(AD27:AI27,{1,2,3,4,5})),IF(COUNTIFS(AD27:AI27,"*F*")=1,SUM(LARGE(AD27:AI27,{1,2,3,4,5})),IF(COUNTIFS(AD27:AI27,"*F*")=2,"C",IF(COUNTIFS(AD27:AI27,"*F*")&gt;2,"F")))),IF(COUNTIFS(AD27:AH27,"*F*")=0,SUM(AD27:AH27),IF(COUNTIFS(AD27:AH27,"*F*")=1,"C",IF(COUNTIFS(AD27:AH27,"*F*")&gt;=2,"F"))))</f>
        <v>463</v>
      </c>
      <c r="BK27" s="308">
        <f t="shared" si="45"/>
        <v>92.6</v>
      </c>
    </row>
    <row r="28" spans="1:63" ht="17.25" x14ac:dyDescent="0.3">
      <c r="A28" s="311">
        <v>26</v>
      </c>
      <c r="B28" s="287" t="str">
        <f t="shared" si="18"/>
        <v>S</v>
      </c>
      <c r="C28" s="315" t="s">
        <v>0</v>
      </c>
      <c r="D28" s="323">
        <v>17603680</v>
      </c>
      <c r="E28" s="322" t="s">
        <v>307</v>
      </c>
      <c r="F28" s="315">
        <v>301</v>
      </c>
      <c r="G28" s="315">
        <v>94</v>
      </c>
      <c r="H28" s="315" t="s">
        <v>16</v>
      </c>
      <c r="I28" s="315">
        <v>83</v>
      </c>
      <c r="J28" s="315">
        <v>92</v>
      </c>
      <c r="K28" s="315" t="s">
        <v>17</v>
      </c>
      <c r="L28" s="315">
        <v>42</v>
      </c>
      <c r="M28" s="315">
        <v>96</v>
      </c>
      <c r="N28" s="315" t="s">
        <v>15</v>
      </c>
      <c r="O28" s="315">
        <v>43</v>
      </c>
      <c r="P28" s="315">
        <v>94</v>
      </c>
      <c r="Q28" s="315" t="s">
        <v>15</v>
      </c>
      <c r="R28" s="315">
        <v>44</v>
      </c>
      <c r="S28" s="315">
        <v>99</v>
      </c>
      <c r="T28" s="315" t="s">
        <v>15</v>
      </c>
      <c r="U28" s="315"/>
      <c r="V28" s="315"/>
      <c r="W28" s="315"/>
      <c r="X28" s="294">
        <f t="shared" si="19"/>
        <v>301</v>
      </c>
      <c r="Y28" s="294">
        <f t="shared" si="20"/>
        <v>83</v>
      </c>
      <c r="Z28" s="294">
        <f t="shared" si="21"/>
        <v>42</v>
      </c>
      <c r="AA28" s="294">
        <f t="shared" si="22"/>
        <v>43</v>
      </c>
      <c r="AB28" s="294">
        <f t="shared" si="23"/>
        <v>44</v>
      </c>
      <c r="AC28" s="294">
        <f t="shared" si="24"/>
        <v>0</v>
      </c>
      <c r="AD28" s="284">
        <f t="shared" si="25"/>
        <v>94</v>
      </c>
      <c r="AE28" s="284">
        <f t="shared" si="26"/>
        <v>92</v>
      </c>
      <c r="AF28" s="284">
        <f t="shared" si="27"/>
        <v>96</v>
      </c>
      <c r="AG28" s="284">
        <f t="shared" si="28"/>
        <v>94</v>
      </c>
      <c r="AH28" s="284">
        <f t="shared" si="29"/>
        <v>99</v>
      </c>
      <c r="AI28" s="284">
        <f t="shared" si="30"/>
        <v>0</v>
      </c>
      <c r="AJ28" s="285" t="str">
        <f t="shared" si="31"/>
        <v>A2</v>
      </c>
      <c r="AK28" s="285" t="str">
        <f t="shared" si="32"/>
        <v>B1</v>
      </c>
      <c r="AL28" s="285" t="str">
        <f t="shared" si="33"/>
        <v>A1</v>
      </c>
      <c r="AM28" s="285" t="str">
        <f t="shared" si="34"/>
        <v>A1</v>
      </c>
      <c r="AN28" s="285" t="str">
        <f t="shared" si="35"/>
        <v>A1</v>
      </c>
      <c r="AO28" s="285">
        <f t="shared" si="36"/>
        <v>0</v>
      </c>
      <c r="AP28" s="310">
        <f t="shared" si="37"/>
        <v>99</v>
      </c>
      <c r="AQ28" s="310">
        <f t="shared" si="38"/>
        <v>96</v>
      </c>
      <c r="AR28" s="310">
        <f t="shared" si="39"/>
        <v>94</v>
      </c>
      <c r="AS28" s="310">
        <f t="shared" si="40"/>
        <v>94</v>
      </c>
      <c r="AT28" s="310">
        <f t="shared" si="41"/>
        <v>92</v>
      </c>
      <c r="AU28" s="301">
        <f t="array" ref="AU28">IFERROR(INDEX(X28:AC28,SMALL(IF(AD28:AI28=AV28,COLUMN(AD28:AI28)-COLUMN(AD28)+1),COUNTIF(AP28:AP28,AV28))),0)</f>
        <v>44</v>
      </c>
      <c r="AV28" s="301">
        <f t="shared" si="42"/>
        <v>99</v>
      </c>
      <c r="AW28" s="301" t="str">
        <f t="array" ref="AW28">IFERROR(INDEX(AJ28:AO28,SMALL(IF(AD28:AI28=AV28,COLUMN(AD28:AI28)-COLUMN(AD28)+1),COUNTIF(AP28:AP28,AV28))),0)</f>
        <v>A1</v>
      </c>
      <c r="AX28" s="302">
        <f t="array" ref="AX28">IFERROR(INDEX(X28:AC28,SMALL(IF(AD28:AI28=AY28,COLUMN(AD28:AI28)-COLUMN(AD28)+1),COUNTIF(AP28:AQ28,AY28))),0)</f>
        <v>42</v>
      </c>
      <c r="AY28" s="302">
        <f t="array" ref="AY28">IFERROR(LARGE(AD28:AI28,2),0)</f>
        <v>96</v>
      </c>
      <c r="AZ28" s="303" t="str">
        <f t="array" ref="AZ28">IFERROR(INDEX(AJ28:AO28,SMALL(IF(AD28:AI28=AY28,COLUMN(AD28:AI28)-COLUMN(AD28)+1),COUNTIF(AP28:AQ28,AY28))),0)</f>
        <v>A1</v>
      </c>
      <c r="BA28" s="304">
        <f t="array" ref="BA28">IFERROR(INDEX(X28:AC28,SMALL(IF(AD28:AI28=BB28,COLUMN(AD28:AI28)-COLUMN(AD28)+1),COUNTIF(AP28:AR28,BB28))),0)</f>
        <v>301</v>
      </c>
      <c r="BB28" s="304">
        <f t="array" ref="BB28">IFERROR(LARGE(AD28:AI28,3),0)</f>
        <v>94</v>
      </c>
      <c r="BC28" s="304" t="str">
        <f t="array" ref="BC28">IFERROR(INDEX(AJ28:AO28,SMALL(IF(AD28:AI28=BB28,COLUMN(AD28:AI28)-COLUMN(AD28)+1),COUNTIF(AP28:AR28,BB28))),0)</f>
        <v>A2</v>
      </c>
      <c r="BD28" s="305">
        <f t="array" ref="BD28">IFERROR(INDEX(X28:AC28,SMALL(IF(AD28:AI28=BE28,COLUMN(AD28:AI28)-COLUMN(AD28)+1),COUNTIF(AP28:AS28,BE28))),0)</f>
        <v>43</v>
      </c>
      <c r="BE28" s="305">
        <f t="shared" si="43"/>
        <v>94</v>
      </c>
      <c r="BF28" s="305" t="str">
        <f t="array" ref="BF28">IFERROR(INDEX(AJ28:AO28,SMALL(IF(AD28:AI28=BE28,COLUMN(AD28:AI28)-COLUMN(AD28)+1),COUNTIF(AP28:AS28,BE28))),0)</f>
        <v>A1</v>
      </c>
      <c r="BG28" s="306">
        <f t="array" ref="BG28">IFERROR(INDEX(X28:AC28,SMALL(IF(AD28:AI28=BH28,COLUMN(AD28:AI28)-COLUMN(AD28)+1),COUNTIF(AP28:AT28,BH28))),0)</f>
        <v>83</v>
      </c>
      <c r="BH28" s="306">
        <f t="shared" si="44"/>
        <v>92</v>
      </c>
      <c r="BI28" s="306" t="str">
        <f t="array" ref="BI28">IFERROR(INDEX(AJ28:AO28,SMALL(IF(AD28:AI28=BH28,COLUMN(AD28:AI28)-COLUMN(AD28)+1),COUNTIF(AP28:AT28,BH28))),0)</f>
        <v>B1</v>
      </c>
      <c r="BJ28" s="307">
        <f>IF(COUNTIF(AD28:AI28,0)=0,IF(COUNTIFS(AD28:AI28,"*F*")=0,SUM(LARGE(AD28:AI28,{1,2,3,4,5})),IF(COUNTIFS(AD28:AI28,"*F*")=1,SUM(LARGE(AD28:AI28,{1,2,3,4,5})),IF(COUNTIFS(AD28:AI28,"*F*")=2,"C",IF(COUNTIFS(AD28:AI28,"*F*")&gt;2,"F")))),IF(COUNTIFS(AD28:AH28,"*F*")=0,SUM(AD28:AH28),IF(COUNTIFS(AD28:AH28,"*F*")=1,"C",IF(COUNTIFS(AD28:AH28,"*F*")&gt;=2,"F"))))</f>
        <v>475</v>
      </c>
      <c r="BK28" s="308">
        <f t="shared" si="45"/>
        <v>95</v>
      </c>
    </row>
    <row r="29" spans="1:63" ht="17.25" x14ac:dyDescent="0.3">
      <c r="A29" s="311">
        <v>27</v>
      </c>
      <c r="B29" s="287" t="str">
        <f t="shared" si="18"/>
        <v>S</v>
      </c>
      <c r="C29" s="315" t="s">
        <v>1</v>
      </c>
      <c r="D29" s="323">
        <v>17603681</v>
      </c>
      <c r="E29" s="322" t="s">
        <v>309</v>
      </c>
      <c r="F29" s="315">
        <v>301</v>
      </c>
      <c r="G29" s="315">
        <v>80</v>
      </c>
      <c r="H29" s="315" t="s">
        <v>19</v>
      </c>
      <c r="I29" s="315">
        <v>83</v>
      </c>
      <c r="J29" s="315">
        <v>85</v>
      </c>
      <c r="K29" s="315" t="s">
        <v>19</v>
      </c>
      <c r="L29" s="315">
        <v>42</v>
      </c>
      <c r="M29" s="315">
        <v>83</v>
      </c>
      <c r="N29" s="315" t="s">
        <v>17</v>
      </c>
      <c r="O29" s="315">
        <v>43</v>
      </c>
      <c r="P29" s="315">
        <v>72</v>
      </c>
      <c r="Q29" s="315" t="s">
        <v>19</v>
      </c>
      <c r="R29" s="315">
        <v>44</v>
      </c>
      <c r="S29" s="315">
        <v>81</v>
      </c>
      <c r="T29" s="315" t="s">
        <v>19</v>
      </c>
      <c r="U29" s="315"/>
      <c r="V29" s="315"/>
      <c r="W29" s="315"/>
      <c r="X29" s="294">
        <f t="shared" si="19"/>
        <v>301</v>
      </c>
      <c r="Y29" s="294">
        <f t="shared" si="20"/>
        <v>83</v>
      </c>
      <c r="Z29" s="294">
        <f t="shared" si="21"/>
        <v>42</v>
      </c>
      <c r="AA29" s="294">
        <f t="shared" si="22"/>
        <v>43</v>
      </c>
      <c r="AB29" s="294">
        <f t="shared" si="23"/>
        <v>44</v>
      </c>
      <c r="AC29" s="294">
        <f t="shared" si="24"/>
        <v>0</v>
      </c>
      <c r="AD29" s="284">
        <f t="shared" si="25"/>
        <v>80</v>
      </c>
      <c r="AE29" s="284">
        <f t="shared" si="26"/>
        <v>85</v>
      </c>
      <c r="AF29" s="284">
        <f t="shared" si="27"/>
        <v>83</v>
      </c>
      <c r="AG29" s="284">
        <f t="shared" si="28"/>
        <v>72</v>
      </c>
      <c r="AH29" s="284">
        <f t="shared" si="29"/>
        <v>81</v>
      </c>
      <c r="AI29" s="284">
        <f t="shared" si="30"/>
        <v>0</v>
      </c>
      <c r="AJ29" s="285" t="str">
        <f t="shared" si="31"/>
        <v>C1</v>
      </c>
      <c r="AK29" s="285" t="str">
        <f t="shared" si="32"/>
        <v>C1</v>
      </c>
      <c r="AL29" s="285" t="str">
        <f t="shared" si="33"/>
        <v>B1</v>
      </c>
      <c r="AM29" s="285" t="str">
        <f t="shared" si="34"/>
        <v>C1</v>
      </c>
      <c r="AN29" s="285" t="str">
        <f t="shared" si="35"/>
        <v>C1</v>
      </c>
      <c r="AO29" s="285">
        <f t="shared" si="36"/>
        <v>0</v>
      </c>
      <c r="AP29" s="310">
        <f t="shared" si="37"/>
        <v>85</v>
      </c>
      <c r="AQ29" s="310">
        <f t="shared" si="38"/>
        <v>83</v>
      </c>
      <c r="AR29" s="310">
        <f t="shared" si="39"/>
        <v>81</v>
      </c>
      <c r="AS29" s="310">
        <f t="shared" si="40"/>
        <v>80</v>
      </c>
      <c r="AT29" s="310">
        <f t="shared" si="41"/>
        <v>72</v>
      </c>
      <c r="AU29" s="301">
        <f t="array" ref="AU29">IFERROR(INDEX(X29:AC29,SMALL(IF(AD29:AI29=AV29,COLUMN(AD29:AI29)-COLUMN(AD29)+1),COUNTIF(AP29:AP29,AV29))),0)</f>
        <v>83</v>
      </c>
      <c r="AV29" s="301">
        <f t="shared" si="42"/>
        <v>85</v>
      </c>
      <c r="AW29" s="301" t="str">
        <f t="array" ref="AW29">IFERROR(INDEX(AJ29:AO29,SMALL(IF(AD29:AI29=AV29,COLUMN(AD29:AI29)-COLUMN(AD29)+1),COUNTIF(AP29:AP29,AV29))),0)</f>
        <v>C1</v>
      </c>
      <c r="AX29" s="302">
        <f t="array" ref="AX29">IFERROR(INDEX(X29:AC29,SMALL(IF(AD29:AI29=AY29,COLUMN(AD29:AI29)-COLUMN(AD29)+1),COUNTIF(AP29:AQ29,AY29))),0)</f>
        <v>42</v>
      </c>
      <c r="AY29" s="302">
        <f t="array" ref="AY29">IFERROR(LARGE(AD29:AI29,2),0)</f>
        <v>83</v>
      </c>
      <c r="AZ29" s="303" t="str">
        <f t="array" ref="AZ29">IFERROR(INDEX(AJ29:AO29,SMALL(IF(AD29:AI29=AY29,COLUMN(AD29:AI29)-COLUMN(AD29)+1),COUNTIF(AP29:AQ29,AY29))),0)</f>
        <v>B1</v>
      </c>
      <c r="BA29" s="304">
        <f t="array" ref="BA29">IFERROR(INDEX(X29:AC29,SMALL(IF(AD29:AI29=BB29,COLUMN(AD29:AI29)-COLUMN(AD29)+1),COUNTIF(AP29:AR29,BB29))),0)</f>
        <v>44</v>
      </c>
      <c r="BB29" s="304">
        <f t="array" ref="BB29">IFERROR(LARGE(AD29:AI29,3),0)</f>
        <v>81</v>
      </c>
      <c r="BC29" s="304" t="str">
        <f t="array" ref="BC29">IFERROR(INDEX(AJ29:AO29,SMALL(IF(AD29:AI29=BB29,COLUMN(AD29:AI29)-COLUMN(AD29)+1),COUNTIF(AP29:AR29,BB29))),0)</f>
        <v>C1</v>
      </c>
      <c r="BD29" s="305">
        <f t="array" ref="BD29">IFERROR(INDEX(X29:AC29,SMALL(IF(AD29:AI29=BE29,COLUMN(AD29:AI29)-COLUMN(AD29)+1),COUNTIF(AP29:AS29,BE29))),0)</f>
        <v>301</v>
      </c>
      <c r="BE29" s="305">
        <f t="shared" si="43"/>
        <v>80</v>
      </c>
      <c r="BF29" s="305" t="str">
        <f t="array" ref="BF29">IFERROR(INDEX(AJ29:AO29,SMALL(IF(AD29:AI29=BE29,COLUMN(AD29:AI29)-COLUMN(AD29)+1),COUNTIF(AP29:AS29,BE29))),0)</f>
        <v>C1</v>
      </c>
      <c r="BG29" s="306">
        <f t="array" ref="BG29">IFERROR(INDEX(X29:AC29,SMALL(IF(AD29:AI29=BH29,COLUMN(AD29:AI29)-COLUMN(AD29)+1),COUNTIF(AP29:AT29,BH29))),0)</f>
        <v>43</v>
      </c>
      <c r="BH29" s="306">
        <f t="shared" si="44"/>
        <v>72</v>
      </c>
      <c r="BI29" s="306" t="str">
        <f t="array" ref="BI29">IFERROR(INDEX(AJ29:AO29,SMALL(IF(AD29:AI29=BH29,COLUMN(AD29:AI29)-COLUMN(AD29)+1),COUNTIF(AP29:AT29,BH29))),0)</f>
        <v>C1</v>
      </c>
      <c r="BJ29" s="307">
        <f>IF(COUNTIF(AD29:AI29,0)=0,IF(COUNTIFS(AD29:AI29,"*F*")=0,SUM(LARGE(AD29:AI29,{1,2,3,4,5})),IF(COUNTIFS(AD29:AI29,"*F*")=1,SUM(LARGE(AD29:AI29,{1,2,3,4,5})),IF(COUNTIFS(AD29:AI29,"*F*")=2,"C",IF(COUNTIFS(AD29:AI29,"*F*")&gt;2,"F")))),IF(COUNTIFS(AD29:AH29,"*F*")=0,SUM(AD29:AH29),IF(COUNTIFS(AD29:AH29,"*F*")=1,"C",IF(COUNTIFS(AD29:AH29,"*F*")&gt;=2,"F"))))</f>
        <v>401</v>
      </c>
      <c r="BK29" s="308">
        <f t="shared" si="45"/>
        <v>80.2</v>
      </c>
    </row>
    <row r="30" spans="1:63" ht="17.25" x14ac:dyDescent="0.3">
      <c r="A30" s="311">
        <v>28</v>
      </c>
      <c r="B30" s="287" t="str">
        <f t="shared" si="18"/>
        <v>S</v>
      </c>
      <c r="C30" s="315" t="s">
        <v>1</v>
      </c>
      <c r="D30" s="323">
        <v>17603682</v>
      </c>
      <c r="E30" s="322" t="s">
        <v>313</v>
      </c>
      <c r="F30" s="315">
        <v>301</v>
      </c>
      <c r="G30" s="315">
        <v>81</v>
      </c>
      <c r="H30" s="315" t="s">
        <v>19</v>
      </c>
      <c r="I30" s="315">
        <v>83</v>
      </c>
      <c r="J30" s="315">
        <v>87</v>
      </c>
      <c r="K30" s="315" t="s">
        <v>18</v>
      </c>
      <c r="L30" s="315">
        <v>42</v>
      </c>
      <c r="M30" s="315">
        <v>89</v>
      </c>
      <c r="N30" s="315" t="s">
        <v>16</v>
      </c>
      <c r="O30" s="315">
        <v>43</v>
      </c>
      <c r="P30" s="315">
        <v>91</v>
      </c>
      <c r="Q30" s="315" t="s">
        <v>16</v>
      </c>
      <c r="R30" s="315">
        <v>44</v>
      </c>
      <c r="S30" s="315">
        <v>83</v>
      </c>
      <c r="T30" s="315" t="s">
        <v>18</v>
      </c>
      <c r="U30" s="315"/>
      <c r="V30" s="315"/>
      <c r="W30" s="315"/>
      <c r="X30" s="294">
        <f t="shared" si="19"/>
        <v>301</v>
      </c>
      <c r="Y30" s="294">
        <f t="shared" si="20"/>
        <v>83</v>
      </c>
      <c r="Z30" s="294">
        <f t="shared" si="21"/>
        <v>42</v>
      </c>
      <c r="AA30" s="294">
        <f t="shared" si="22"/>
        <v>43</v>
      </c>
      <c r="AB30" s="294">
        <f t="shared" si="23"/>
        <v>44</v>
      </c>
      <c r="AC30" s="294">
        <f t="shared" si="24"/>
        <v>0</v>
      </c>
      <c r="AD30" s="284">
        <f t="shared" si="25"/>
        <v>81</v>
      </c>
      <c r="AE30" s="284">
        <f t="shared" si="26"/>
        <v>87</v>
      </c>
      <c r="AF30" s="284">
        <f t="shared" si="27"/>
        <v>89</v>
      </c>
      <c r="AG30" s="284">
        <f t="shared" si="28"/>
        <v>91</v>
      </c>
      <c r="AH30" s="284">
        <f t="shared" si="29"/>
        <v>83</v>
      </c>
      <c r="AI30" s="284">
        <f t="shared" si="30"/>
        <v>0</v>
      </c>
      <c r="AJ30" s="285" t="str">
        <f t="shared" si="31"/>
        <v>C1</v>
      </c>
      <c r="AK30" s="285" t="str">
        <f t="shared" si="32"/>
        <v>B2</v>
      </c>
      <c r="AL30" s="285" t="str">
        <f t="shared" si="33"/>
        <v>A2</v>
      </c>
      <c r="AM30" s="285" t="str">
        <f t="shared" si="34"/>
        <v>A2</v>
      </c>
      <c r="AN30" s="285" t="str">
        <f t="shared" si="35"/>
        <v>B2</v>
      </c>
      <c r="AO30" s="285">
        <f t="shared" si="36"/>
        <v>0</v>
      </c>
      <c r="AP30" s="310">
        <f t="shared" si="37"/>
        <v>91</v>
      </c>
      <c r="AQ30" s="310">
        <f t="shared" si="38"/>
        <v>89</v>
      </c>
      <c r="AR30" s="310">
        <f t="shared" si="39"/>
        <v>87</v>
      </c>
      <c r="AS30" s="310">
        <f t="shared" si="40"/>
        <v>83</v>
      </c>
      <c r="AT30" s="310">
        <f t="shared" si="41"/>
        <v>81</v>
      </c>
      <c r="AU30" s="301">
        <f t="array" ref="AU30">IFERROR(INDEX(X30:AC30,SMALL(IF(AD30:AI30=AV30,COLUMN(AD30:AI30)-COLUMN(AD30)+1),COUNTIF(AP30:AP30,AV30))),0)</f>
        <v>43</v>
      </c>
      <c r="AV30" s="301">
        <f t="shared" si="42"/>
        <v>91</v>
      </c>
      <c r="AW30" s="301" t="str">
        <f t="array" ref="AW30">IFERROR(INDEX(AJ30:AO30,SMALL(IF(AD30:AI30=AV30,COLUMN(AD30:AI30)-COLUMN(AD30)+1),COUNTIF(AP30:AP30,AV30))),0)</f>
        <v>A2</v>
      </c>
      <c r="AX30" s="302">
        <f t="array" ref="AX30">IFERROR(INDEX(X30:AC30,SMALL(IF(AD30:AI30=AY30,COLUMN(AD30:AI30)-COLUMN(AD30)+1),COUNTIF(AP30:AQ30,AY30))),0)</f>
        <v>42</v>
      </c>
      <c r="AY30" s="302">
        <f t="array" ref="AY30">IFERROR(LARGE(AD30:AI30,2),0)</f>
        <v>89</v>
      </c>
      <c r="AZ30" s="303" t="str">
        <f t="array" ref="AZ30">IFERROR(INDEX(AJ30:AO30,SMALL(IF(AD30:AI30=AY30,COLUMN(AD30:AI30)-COLUMN(AD30)+1),COUNTIF(AP30:AQ30,AY30))),0)</f>
        <v>A2</v>
      </c>
      <c r="BA30" s="304">
        <f t="array" ref="BA30">IFERROR(INDEX(X30:AC30,SMALL(IF(AD30:AI30=BB30,COLUMN(AD30:AI30)-COLUMN(AD30)+1),COUNTIF(AP30:AR30,BB30))),0)</f>
        <v>83</v>
      </c>
      <c r="BB30" s="304">
        <f t="array" ref="BB30">IFERROR(LARGE(AD30:AI30,3),0)</f>
        <v>87</v>
      </c>
      <c r="BC30" s="304" t="str">
        <f t="array" ref="BC30">IFERROR(INDEX(AJ30:AO30,SMALL(IF(AD30:AI30=BB30,COLUMN(AD30:AI30)-COLUMN(AD30)+1),COUNTIF(AP30:AR30,BB30))),0)</f>
        <v>B2</v>
      </c>
      <c r="BD30" s="305">
        <f t="array" ref="BD30">IFERROR(INDEX(X30:AC30,SMALL(IF(AD30:AI30=BE30,COLUMN(AD30:AI30)-COLUMN(AD30)+1),COUNTIF(AP30:AS30,BE30))),0)</f>
        <v>44</v>
      </c>
      <c r="BE30" s="305">
        <f t="shared" si="43"/>
        <v>83</v>
      </c>
      <c r="BF30" s="305" t="str">
        <f t="array" ref="BF30">IFERROR(INDEX(AJ30:AO30,SMALL(IF(AD30:AI30=BE30,COLUMN(AD30:AI30)-COLUMN(AD30)+1),COUNTIF(AP30:AS30,BE30))),0)</f>
        <v>B2</v>
      </c>
      <c r="BG30" s="306">
        <f t="array" ref="BG30">IFERROR(INDEX(X30:AC30,SMALL(IF(AD30:AI30=BH30,COLUMN(AD30:AI30)-COLUMN(AD30)+1),COUNTIF(AP30:AT30,BH30))),0)</f>
        <v>301</v>
      </c>
      <c r="BH30" s="306">
        <f t="shared" si="44"/>
        <v>81</v>
      </c>
      <c r="BI30" s="306" t="str">
        <f t="array" ref="BI30">IFERROR(INDEX(AJ30:AO30,SMALL(IF(AD30:AI30=BH30,COLUMN(AD30:AI30)-COLUMN(AD30)+1),COUNTIF(AP30:AT30,BH30))),0)</f>
        <v>C1</v>
      </c>
      <c r="BJ30" s="307">
        <f>IF(COUNTIF(AD30:AI30,0)=0,IF(COUNTIFS(AD30:AI30,"*F*")=0,SUM(LARGE(AD30:AI30,{1,2,3,4,5})),IF(COUNTIFS(AD30:AI30,"*F*")=1,SUM(LARGE(AD30:AI30,{1,2,3,4,5})),IF(COUNTIFS(AD30:AI30,"*F*")=2,"C",IF(COUNTIFS(AD30:AI30,"*F*")&gt;2,"F")))),IF(COUNTIFS(AD30:AH30,"*F*")=0,SUM(AD30:AH30),IF(COUNTIFS(AD30:AH30,"*F*")=1,"C",IF(COUNTIFS(AD30:AH30,"*F*")&gt;=2,"F"))))</f>
        <v>431</v>
      </c>
      <c r="BK30" s="308">
        <f t="shared" si="45"/>
        <v>86.2</v>
      </c>
    </row>
    <row r="31" spans="1:63" ht="17.25" x14ac:dyDescent="0.3">
      <c r="A31" s="311">
        <v>29</v>
      </c>
      <c r="B31" s="287" t="str">
        <f t="shared" si="18"/>
        <v>S</v>
      </c>
      <c r="C31" s="315" t="s">
        <v>0</v>
      </c>
      <c r="D31" s="323">
        <v>17603683</v>
      </c>
      <c r="E31" s="322" t="s">
        <v>316</v>
      </c>
      <c r="F31" s="315">
        <v>301</v>
      </c>
      <c r="G31" s="315">
        <v>90</v>
      </c>
      <c r="H31" s="315" t="s">
        <v>17</v>
      </c>
      <c r="I31" s="315">
        <v>83</v>
      </c>
      <c r="J31" s="315">
        <v>90</v>
      </c>
      <c r="K31" s="315" t="s">
        <v>18</v>
      </c>
      <c r="L31" s="315">
        <v>42</v>
      </c>
      <c r="M31" s="315">
        <v>89</v>
      </c>
      <c r="N31" s="315" t="s">
        <v>16</v>
      </c>
      <c r="O31" s="315">
        <v>43</v>
      </c>
      <c r="P31" s="315">
        <v>90</v>
      </c>
      <c r="Q31" s="315" t="s">
        <v>16</v>
      </c>
      <c r="R31" s="315">
        <v>44</v>
      </c>
      <c r="S31" s="315">
        <v>85</v>
      </c>
      <c r="T31" s="315" t="s">
        <v>18</v>
      </c>
      <c r="U31" s="315"/>
      <c r="V31" s="315"/>
      <c r="W31" s="315"/>
      <c r="X31" s="294">
        <f t="shared" si="19"/>
        <v>301</v>
      </c>
      <c r="Y31" s="294">
        <f t="shared" si="20"/>
        <v>83</v>
      </c>
      <c r="Z31" s="294">
        <f t="shared" si="21"/>
        <v>42</v>
      </c>
      <c r="AA31" s="294">
        <f t="shared" si="22"/>
        <v>43</v>
      </c>
      <c r="AB31" s="294">
        <f t="shared" si="23"/>
        <v>44</v>
      </c>
      <c r="AC31" s="294">
        <f t="shared" si="24"/>
        <v>0</v>
      </c>
      <c r="AD31" s="284">
        <f t="shared" si="25"/>
        <v>90</v>
      </c>
      <c r="AE31" s="284">
        <f t="shared" si="26"/>
        <v>90</v>
      </c>
      <c r="AF31" s="284">
        <f t="shared" si="27"/>
        <v>89</v>
      </c>
      <c r="AG31" s="284">
        <f t="shared" si="28"/>
        <v>90</v>
      </c>
      <c r="AH31" s="284">
        <f t="shared" si="29"/>
        <v>85</v>
      </c>
      <c r="AI31" s="284">
        <f t="shared" si="30"/>
        <v>0</v>
      </c>
      <c r="AJ31" s="285" t="str">
        <f t="shared" si="31"/>
        <v>B1</v>
      </c>
      <c r="AK31" s="285" t="str">
        <f t="shared" si="32"/>
        <v>B2</v>
      </c>
      <c r="AL31" s="285" t="str">
        <f t="shared" si="33"/>
        <v>A2</v>
      </c>
      <c r="AM31" s="285" t="str">
        <f t="shared" si="34"/>
        <v>A2</v>
      </c>
      <c r="AN31" s="285" t="str">
        <f t="shared" si="35"/>
        <v>B2</v>
      </c>
      <c r="AO31" s="285">
        <f t="shared" si="36"/>
        <v>0</v>
      </c>
      <c r="AP31" s="310">
        <f t="shared" si="37"/>
        <v>90</v>
      </c>
      <c r="AQ31" s="310">
        <f t="shared" si="38"/>
        <v>90</v>
      </c>
      <c r="AR31" s="310">
        <f t="shared" si="39"/>
        <v>90</v>
      </c>
      <c r="AS31" s="310">
        <f t="shared" si="40"/>
        <v>89</v>
      </c>
      <c r="AT31" s="310">
        <f t="shared" si="41"/>
        <v>85</v>
      </c>
      <c r="AU31" s="301">
        <f t="array" ref="AU31">IFERROR(INDEX(X31:AC31,SMALL(IF(AD31:AI31=AV31,COLUMN(AD31:AI31)-COLUMN(AD31)+1),COUNTIF(AP31:AP31,AV31))),0)</f>
        <v>301</v>
      </c>
      <c r="AV31" s="301">
        <f t="shared" si="42"/>
        <v>90</v>
      </c>
      <c r="AW31" s="301" t="str">
        <f t="array" ref="AW31">IFERROR(INDEX(AJ31:AO31,SMALL(IF(AD31:AI31=AV31,COLUMN(AD31:AI31)-COLUMN(AD31)+1),COUNTIF(AP31:AP31,AV31))),0)</f>
        <v>B1</v>
      </c>
      <c r="AX31" s="302">
        <f t="array" ref="AX31">IFERROR(INDEX(X31:AC31,SMALL(IF(AD31:AI31=AY31,COLUMN(AD31:AI31)-COLUMN(AD31)+1),COUNTIF(AP31:AQ31,AY31))),0)</f>
        <v>83</v>
      </c>
      <c r="AY31" s="302">
        <f t="array" ref="AY31">IFERROR(LARGE(AD31:AI31,2),0)</f>
        <v>90</v>
      </c>
      <c r="AZ31" s="303" t="str">
        <f t="array" ref="AZ31">IFERROR(INDEX(AJ31:AO31,SMALL(IF(AD31:AI31=AY31,COLUMN(AD31:AI31)-COLUMN(AD31)+1),COUNTIF(AP31:AQ31,AY31))),0)</f>
        <v>B2</v>
      </c>
      <c r="BA31" s="304">
        <f t="array" ref="BA31">IFERROR(INDEX(X31:AC31,SMALL(IF(AD31:AI31=BB31,COLUMN(AD31:AI31)-COLUMN(AD31)+1),COUNTIF(AP31:AR31,BB31))),0)</f>
        <v>43</v>
      </c>
      <c r="BB31" s="304">
        <f t="array" ref="BB31">IFERROR(LARGE(AD31:AI31,3),0)</f>
        <v>90</v>
      </c>
      <c r="BC31" s="304" t="str">
        <f t="array" ref="BC31">IFERROR(INDEX(AJ31:AO31,SMALL(IF(AD31:AI31=BB31,COLUMN(AD31:AI31)-COLUMN(AD31)+1),COUNTIF(AP31:AR31,BB31))),0)</f>
        <v>A2</v>
      </c>
      <c r="BD31" s="305">
        <f t="array" ref="BD31">IFERROR(INDEX(X31:AC31,SMALL(IF(AD31:AI31=BE31,COLUMN(AD31:AI31)-COLUMN(AD31)+1),COUNTIF(AP31:AS31,BE31))),0)</f>
        <v>42</v>
      </c>
      <c r="BE31" s="305">
        <f t="shared" si="43"/>
        <v>89</v>
      </c>
      <c r="BF31" s="305" t="str">
        <f t="array" ref="BF31">IFERROR(INDEX(AJ31:AO31,SMALL(IF(AD31:AI31=BE31,COLUMN(AD31:AI31)-COLUMN(AD31)+1),COUNTIF(AP31:AS31,BE31))),0)</f>
        <v>A2</v>
      </c>
      <c r="BG31" s="306">
        <f t="array" ref="BG31">IFERROR(INDEX(X31:AC31,SMALL(IF(AD31:AI31=BH31,COLUMN(AD31:AI31)-COLUMN(AD31)+1),COUNTIF(AP31:AT31,BH31))),0)</f>
        <v>44</v>
      </c>
      <c r="BH31" s="306">
        <f t="shared" si="44"/>
        <v>85</v>
      </c>
      <c r="BI31" s="306" t="str">
        <f t="array" ref="BI31">IFERROR(INDEX(AJ31:AO31,SMALL(IF(AD31:AI31=BH31,COLUMN(AD31:AI31)-COLUMN(AD31)+1),COUNTIF(AP31:AT31,BH31))),0)</f>
        <v>B2</v>
      </c>
      <c r="BJ31" s="307">
        <f>IF(COUNTIF(AD31:AI31,0)=0,IF(COUNTIFS(AD31:AI31,"*F*")=0,SUM(LARGE(AD31:AI31,{1,2,3,4,5})),IF(COUNTIFS(AD31:AI31,"*F*")=1,SUM(LARGE(AD31:AI31,{1,2,3,4,5})),IF(COUNTIFS(AD31:AI31,"*F*")=2,"C",IF(COUNTIFS(AD31:AI31,"*F*")&gt;2,"F")))),IF(COUNTIFS(AD31:AH31,"*F*")=0,SUM(AD31:AH31),IF(COUNTIFS(AD31:AH31,"*F*")=1,"C",IF(COUNTIFS(AD31:AH31,"*F*")&gt;=2,"F"))))</f>
        <v>444</v>
      </c>
      <c r="BK31" s="308">
        <f t="shared" si="45"/>
        <v>88.8</v>
      </c>
    </row>
    <row r="32" spans="1:63" ht="17.25" x14ac:dyDescent="0.3">
      <c r="A32" s="311">
        <v>30</v>
      </c>
      <c r="B32" s="287" t="str">
        <f t="shared" si="18"/>
        <v>S</v>
      </c>
      <c r="C32" s="315" t="s">
        <v>1</v>
      </c>
      <c r="D32" s="323">
        <v>17603684</v>
      </c>
      <c r="E32" s="322" t="s">
        <v>317</v>
      </c>
      <c r="F32" s="315">
        <v>301</v>
      </c>
      <c r="G32" s="315">
        <v>85</v>
      </c>
      <c r="H32" s="315" t="s">
        <v>18</v>
      </c>
      <c r="I32" s="315">
        <v>83</v>
      </c>
      <c r="J32" s="315">
        <v>80</v>
      </c>
      <c r="K32" s="315" t="s">
        <v>20</v>
      </c>
      <c r="L32" s="315">
        <v>42</v>
      </c>
      <c r="M32" s="315">
        <v>77</v>
      </c>
      <c r="N32" s="315" t="s">
        <v>19</v>
      </c>
      <c r="O32" s="315">
        <v>43</v>
      </c>
      <c r="P32" s="315">
        <v>74</v>
      </c>
      <c r="Q32" s="315" t="s">
        <v>19</v>
      </c>
      <c r="R32" s="315">
        <v>41</v>
      </c>
      <c r="S32" s="315">
        <v>72</v>
      </c>
      <c r="T32" s="315" t="s">
        <v>19</v>
      </c>
      <c r="U32" s="315"/>
      <c r="V32" s="315"/>
      <c r="W32" s="315"/>
      <c r="X32" s="294">
        <f t="shared" si="19"/>
        <v>301</v>
      </c>
      <c r="Y32" s="294">
        <f t="shared" si="20"/>
        <v>83</v>
      </c>
      <c r="Z32" s="294">
        <f t="shared" si="21"/>
        <v>42</v>
      </c>
      <c r="AA32" s="294">
        <f t="shared" si="22"/>
        <v>43</v>
      </c>
      <c r="AB32" s="294">
        <f t="shared" si="23"/>
        <v>41</v>
      </c>
      <c r="AC32" s="294">
        <f t="shared" si="24"/>
        <v>0</v>
      </c>
      <c r="AD32" s="284">
        <f t="shared" si="25"/>
        <v>85</v>
      </c>
      <c r="AE32" s="284">
        <f t="shared" si="26"/>
        <v>80</v>
      </c>
      <c r="AF32" s="284">
        <f t="shared" si="27"/>
        <v>77</v>
      </c>
      <c r="AG32" s="284">
        <f t="shared" si="28"/>
        <v>74</v>
      </c>
      <c r="AH32" s="284">
        <f t="shared" si="29"/>
        <v>72</v>
      </c>
      <c r="AI32" s="284">
        <f t="shared" si="30"/>
        <v>0</v>
      </c>
      <c r="AJ32" s="285" t="str">
        <f t="shared" si="31"/>
        <v>B2</v>
      </c>
      <c r="AK32" s="285" t="str">
        <f t="shared" si="32"/>
        <v>C2</v>
      </c>
      <c r="AL32" s="285" t="str">
        <f t="shared" si="33"/>
        <v>C1</v>
      </c>
      <c r="AM32" s="285" t="str">
        <f t="shared" si="34"/>
        <v>C1</v>
      </c>
      <c r="AN32" s="285" t="str">
        <f t="shared" si="35"/>
        <v>C1</v>
      </c>
      <c r="AO32" s="285">
        <f t="shared" si="36"/>
        <v>0</v>
      </c>
      <c r="AP32" s="310">
        <f t="shared" si="37"/>
        <v>85</v>
      </c>
      <c r="AQ32" s="310">
        <f t="shared" si="38"/>
        <v>80</v>
      </c>
      <c r="AR32" s="310">
        <f t="shared" si="39"/>
        <v>77</v>
      </c>
      <c r="AS32" s="310">
        <f t="shared" si="40"/>
        <v>74</v>
      </c>
      <c r="AT32" s="310">
        <f t="shared" si="41"/>
        <v>72</v>
      </c>
      <c r="AU32" s="301">
        <f t="array" ref="AU32">IFERROR(INDEX(X32:AC32,SMALL(IF(AD32:AI32=AV32,COLUMN(AD32:AI32)-COLUMN(AD32)+1),COUNTIF(AP32:AP32,AV32))),0)</f>
        <v>301</v>
      </c>
      <c r="AV32" s="301">
        <f t="shared" si="42"/>
        <v>85</v>
      </c>
      <c r="AW32" s="301" t="str">
        <f t="array" ref="AW32">IFERROR(INDEX(AJ32:AO32,SMALL(IF(AD32:AI32=AV32,COLUMN(AD32:AI32)-COLUMN(AD32)+1),COUNTIF(AP32:AP32,AV32))),0)</f>
        <v>B2</v>
      </c>
      <c r="AX32" s="302">
        <f t="array" ref="AX32">IFERROR(INDEX(X32:AC32,SMALL(IF(AD32:AI32=AY32,COLUMN(AD32:AI32)-COLUMN(AD32)+1),COUNTIF(AP32:AQ32,AY32))),0)</f>
        <v>83</v>
      </c>
      <c r="AY32" s="302">
        <f t="array" ref="AY32">IFERROR(LARGE(AD32:AI32,2),0)</f>
        <v>80</v>
      </c>
      <c r="AZ32" s="303" t="str">
        <f t="array" ref="AZ32">IFERROR(INDEX(AJ32:AO32,SMALL(IF(AD32:AI32=AY32,COLUMN(AD32:AI32)-COLUMN(AD32)+1),COUNTIF(AP32:AQ32,AY32))),0)</f>
        <v>C2</v>
      </c>
      <c r="BA32" s="304">
        <f t="array" ref="BA32">IFERROR(INDEX(X32:AC32,SMALL(IF(AD32:AI32=BB32,COLUMN(AD32:AI32)-COLUMN(AD32)+1),COUNTIF(AP32:AR32,BB32))),0)</f>
        <v>42</v>
      </c>
      <c r="BB32" s="304">
        <f t="array" ref="BB32">IFERROR(LARGE(AD32:AI32,3),0)</f>
        <v>77</v>
      </c>
      <c r="BC32" s="304" t="str">
        <f t="array" ref="BC32">IFERROR(INDEX(AJ32:AO32,SMALL(IF(AD32:AI32=BB32,COLUMN(AD32:AI32)-COLUMN(AD32)+1),COUNTIF(AP32:AR32,BB32))),0)</f>
        <v>C1</v>
      </c>
      <c r="BD32" s="305">
        <f t="array" ref="BD32">IFERROR(INDEX(X32:AC32,SMALL(IF(AD32:AI32=BE32,COLUMN(AD32:AI32)-COLUMN(AD32)+1),COUNTIF(AP32:AS32,BE32))),0)</f>
        <v>43</v>
      </c>
      <c r="BE32" s="305">
        <f t="shared" si="43"/>
        <v>74</v>
      </c>
      <c r="BF32" s="305" t="str">
        <f t="array" ref="BF32">IFERROR(INDEX(AJ32:AO32,SMALL(IF(AD32:AI32=BE32,COLUMN(AD32:AI32)-COLUMN(AD32)+1),COUNTIF(AP32:AS32,BE32))),0)</f>
        <v>C1</v>
      </c>
      <c r="BG32" s="306">
        <f t="array" ref="BG32">IFERROR(INDEX(X32:AC32,SMALL(IF(AD32:AI32=BH32,COLUMN(AD32:AI32)-COLUMN(AD32)+1),COUNTIF(AP32:AT32,BH32))),0)</f>
        <v>41</v>
      </c>
      <c r="BH32" s="306">
        <f t="shared" si="44"/>
        <v>72</v>
      </c>
      <c r="BI32" s="306" t="str">
        <f t="array" ref="BI32">IFERROR(INDEX(AJ32:AO32,SMALL(IF(AD32:AI32=BH32,COLUMN(AD32:AI32)-COLUMN(AD32)+1),COUNTIF(AP32:AT32,BH32))),0)</f>
        <v>C1</v>
      </c>
      <c r="BJ32" s="307">
        <f>IF(COUNTIF(AD32:AI32,0)=0,IF(COUNTIFS(AD32:AI32,"*F*")=0,SUM(LARGE(AD32:AI32,{1,2,3,4,5})),IF(COUNTIFS(AD32:AI32,"*F*")=1,SUM(LARGE(AD32:AI32,{1,2,3,4,5})),IF(COUNTIFS(AD32:AI32,"*F*")=2,"C",IF(COUNTIFS(AD32:AI32,"*F*")&gt;2,"F")))),IF(COUNTIFS(AD32:AH32,"*F*")=0,SUM(AD32:AH32),IF(COUNTIFS(AD32:AH32,"*F*")=1,"C",IF(COUNTIFS(AD32:AH32,"*F*")&gt;=2,"F"))))</f>
        <v>388</v>
      </c>
      <c r="BK32" s="308">
        <f t="shared" si="45"/>
        <v>77.599999999999994</v>
      </c>
    </row>
    <row r="33" spans="1:63" ht="17.25" x14ac:dyDescent="0.3">
      <c r="A33" s="311">
        <v>31</v>
      </c>
      <c r="B33" s="287" t="str">
        <f t="shared" si="18"/>
        <v>S</v>
      </c>
      <c r="C33" s="315" t="s">
        <v>1</v>
      </c>
      <c r="D33" s="323">
        <v>17603685</v>
      </c>
      <c r="E33" s="322" t="s">
        <v>321</v>
      </c>
      <c r="F33" s="315">
        <v>301</v>
      </c>
      <c r="G33" s="315">
        <v>80</v>
      </c>
      <c r="H33" s="315" t="s">
        <v>19</v>
      </c>
      <c r="I33" s="315">
        <v>83</v>
      </c>
      <c r="J33" s="315">
        <v>80</v>
      </c>
      <c r="K33" s="315" t="s">
        <v>20</v>
      </c>
      <c r="L33" s="315">
        <v>42</v>
      </c>
      <c r="M33" s="315">
        <v>78</v>
      </c>
      <c r="N33" s="315" t="s">
        <v>18</v>
      </c>
      <c r="O33" s="315">
        <v>43</v>
      </c>
      <c r="P33" s="315">
        <v>81</v>
      </c>
      <c r="Q33" s="315" t="s">
        <v>18</v>
      </c>
      <c r="R33" s="315">
        <v>44</v>
      </c>
      <c r="S33" s="315">
        <v>76</v>
      </c>
      <c r="T33" s="315" t="s">
        <v>19</v>
      </c>
      <c r="U33" s="315"/>
      <c r="V33" s="315"/>
      <c r="W33" s="315"/>
      <c r="X33" s="294">
        <f t="shared" si="19"/>
        <v>301</v>
      </c>
      <c r="Y33" s="294">
        <f t="shared" si="20"/>
        <v>83</v>
      </c>
      <c r="Z33" s="294">
        <f t="shared" si="21"/>
        <v>42</v>
      </c>
      <c r="AA33" s="294">
        <f t="shared" si="22"/>
        <v>43</v>
      </c>
      <c r="AB33" s="294">
        <f t="shared" si="23"/>
        <v>44</v>
      </c>
      <c r="AC33" s="294">
        <f t="shared" si="24"/>
        <v>0</v>
      </c>
      <c r="AD33" s="284">
        <f t="shared" si="25"/>
        <v>80</v>
      </c>
      <c r="AE33" s="284">
        <f t="shared" si="26"/>
        <v>80</v>
      </c>
      <c r="AF33" s="284">
        <f t="shared" si="27"/>
        <v>78</v>
      </c>
      <c r="AG33" s="284">
        <f t="shared" si="28"/>
        <v>81</v>
      </c>
      <c r="AH33" s="284">
        <f t="shared" si="29"/>
        <v>76</v>
      </c>
      <c r="AI33" s="284">
        <f t="shared" si="30"/>
        <v>0</v>
      </c>
      <c r="AJ33" s="285" t="str">
        <f t="shared" si="31"/>
        <v>C1</v>
      </c>
      <c r="AK33" s="285" t="str">
        <f t="shared" si="32"/>
        <v>C2</v>
      </c>
      <c r="AL33" s="285" t="str">
        <f t="shared" si="33"/>
        <v>B2</v>
      </c>
      <c r="AM33" s="285" t="str">
        <f t="shared" si="34"/>
        <v>B2</v>
      </c>
      <c r="AN33" s="285" t="str">
        <f t="shared" si="35"/>
        <v>C1</v>
      </c>
      <c r="AO33" s="285">
        <f t="shared" si="36"/>
        <v>0</v>
      </c>
      <c r="AP33" s="310">
        <f t="shared" si="37"/>
        <v>81</v>
      </c>
      <c r="AQ33" s="310">
        <f t="shared" si="38"/>
        <v>80</v>
      </c>
      <c r="AR33" s="310">
        <f t="shared" si="39"/>
        <v>80</v>
      </c>
      <c r="AS33" s="310">
        <f t="shared" si="40"/>
        <v>78</v>
      </c>
      <c r="AT33" s="310">
        <f t="shared" si="41"/>
        <v>76</v>
      </c>
      <c r="AU33" s="301">
        <f t="array" ref="AU33">IFERROR(INDEX(X33:AC33,SMALL(IF(AD33:AI33=AV33,COLUMN(AD33:AI33)-COLUMN(AD33)+1),COUNTIF(AP33:AP33,AV33))),0)</f>
        <v>43</v>
      </c>
      <c r="AV33" s="301">
        <f t="shared" si="42"/>
        <v>81</v>
      </c>
      <c r="AW33" s="301" t="str">
        <f t="array" ref="AW33">IFERROR(INDEX(AJ33:AO33,SMALL(IF(AD33:AI33=AV33,COLUMN(AD33:AI33)-COLUMN(AD33)+1),COUNTIF(AP33:AP33,AV33))),0)</f>
        <v>B2</v>
      </c>
      <c r="AX33" s="302">
        <f t="array" ref="AX33">IFERROR(INDEX(X33:AC33,SMALL(IF(AD33:AI33=AY33,COLUMN(AD33:AI33)-COLUMN(AD33)+1),COUNTIF(AP33:AQ33,AY33))),0)</f>
        <v>301</v>
      </c>
      <c r="AY33" s="302">
        <f t="array" ref="AY33">IFERROR(LARGE(AD33:AI33,2),0)</f>
        <v>80</v>
      </c>
      <c r="AZ33" s="303" t="str">
        <f t="array" ref="AZ33">IFERROR(INDEX(AJ33:AO33,SMALL(IF(AD33:AI33=AY33,COLUMN(AD33:AI33)-COLUMN(AD33)+1),COUNTIF(AP33:AQ33,AY33))),0)</f>
        <v>C1</v>
      </c>
      <c r="BA33" s="304">
        <f t="array" ref="BA33">IFERROR(INDEX(X33:AC33,SMALL(IF(AD33:AI33=BB33,COLUMN(AD33:AI33)-COLUMN(AD33)+1),COUNTIF(AP33:AR33,BB33))),0)</f>
        <v>83</v>
      </c>
      <c r="BB33" s="304">
        <f t="array" ref="BB33">IFERROR(LARGE(AD33:AI33,3),0)</f>
        <v>80</v>
      </c>
      <c r="BC33" s="304" t="str">
        <f t="array" ref="BC33">IFERROR(INDEX(AJ33:AO33,SMALL(IF(AD33:AI33=BB33,COLUMN(AD33:AI33)-COLUMN(AD33)+1),COUNTIF(AP33:AR33,BB33))),0)</f>
        <v>C2</v>
      </c>
      <c r="BD33" s="305">
        <f t="array" ref="BD33">IFERROR(INDEX(X33:AC33,SMALL(IF(AD33:AI33=BE33,COLUMN(AD33:AI33)-COLUMN(AD33)+1),COUNTIF(AP33:AS33,BE33))),0)</f>
        <v>42</v>
      </c>
      <c r="BE33" s="305">
        <f t="shared" si="43"/>
        <v>78</v>
      </c>
      <c r="BF33" s="305" t="str">
        <f t="array" ref="BF33">IFERROR(INDEX(AJ33:AO33,SMALL(IF(AD33:AI33=BE33,COLUMN(AD33:AI33)-COLUMN(AD33)+1),COUNTIF(AP33:AS33,BE33))),0)</f>
        <v>B2</v>
      </c>
      <c r="BG33" s="306">
        <f t="array" ref="BG33">IFERROR(INDEX(X33:AC33,SMALL(IF(AD33:AI33=BH33,COLUMN(AD33:AI33)-COLUMN(AD33)+1),COUNTIF(AP33:AT33,BH33))),0)</f>
        <v>44</v>
      </c>
      <c r="BH33" s="306">
        <f t="shared" si="44"/>
        <v>76</v>
      </c>
      <c r="BI33" s="306" t="str">
        <f t="array" ref="BI33">IFERROR(INDEX(AJ33:AO33,SMALL(IF(AD33:AI33=BH33,COLUMN(AD33:AI33)-COLUMN(AD33)+1),COUNTIF(AP33:AT33,BH33))),0)</f>
        <v>C1</v>
      </c>
      <c r="BJ33" s="307">
        <f>IF(COUNTIF(AD33:AI33,0)=0,IF(COUNTIFS(AD33:AI33,"*F*")=0,SUM(LARGE(AD33:AI33,{1,2,3,4,5})),IF(COUNTIFS(AD33:AI33,"*F*")=1,SUM(LARGE(AD33:AI33,{1,2,3,4,5})),IF(COUNTIFS(AD33:AI33,"*F*")=2,"C",IF(COUNTIFS(AD33:AI33,"*F*")&gt;2,"F")))),IF(COUNTIFS(AD33:AH33,"*F*")=0,SUM(AD33:AH33),IF(COUNTIFS(AD33:AH33,"*F*")=1,"C",IF(COUNTIFS(AD33:AH33,"*F*")&gt;=2,"F"))))</f>
        <v>395</v>
      </c>
      <c r="BK33" s="308">
        <f t="shared" si="45"/>
        <v>79</v>
      </c>
    </row>
    <row r="34" spans="1:63" ht="17.25" x14ac:dyDescent="0.3">
      <c r="A34" s="311">
        <v>32</v>
      </c>
      <c r="B34" s="287" t="str">
        <f t="shared" si="18"/>
        <v>H</v>
      </c>
      <c r="C34" s="315" t="s">
        <v>1</v>
      </c>
      <c r="D34" s="323">
        <v>17603686</v>
      </c>
      <c r="E34" s="322" t="s">
        <v>324</v>
      </c>
      <c r="F34" s="315">
        <v>301</v>
      </c>
      <c r="G34" s="315">
        <v>60</v>
      </c>
      <c r="H34" s="315" t="s">
        <v>22</v>
      </c>
      <c r="I34" s="315">
        <v>302</v>
      </c>
      <c r="J34" s="315">
        <v>60</v>
      </c>
      <c r="K34" s="315" t="s">
        <v>22</v>
      </c>
      <c r="L34" s="315">
        <v>27</v>
      </c>
      <c r="M34" s="315">
        <v>58</v>
      </c>
      <c r="N34" s="315" t="s">
        <v>21</v>
      </c>
      <c r="O34" s="315">
        <v>29</v>
      </c>
      <c r="P34" s="315">
        <v>69</v>
      </c>
      <c r="Q34" s="315" t="s">
        <v>20</v>
      </c>
      <c r="R34" s="315">
        <v>28</v>
      </c>
      <c r="S34" s="315">
        <v>52</v>
      </c>
      <c r="T34" s="315" t="s">
        <v>22</v>
      </c>
      <c r="U34" s="315"/>
      <c r="V34" s="315"/>
      <c r="W34" s="315"/>
      <c r="X34" s="294">
        <f t="shared" si="19"/>
        <v>301</v>
      </c>
      <c r="Y34" s="294">
        <f t="shared" si="20"/>
        <v>302</v>
      </c>
      <c r="Z34" s="294">
        <f t="shared" si="21"/>
        <v>27</v>
      </c>
      <c r="AA34" s="294">
        <f t="shared" si="22"/>
        <v>29</v>
      </c>
      <c r="AB34" s="294">
        <f t="shared" si="23"/>
        <v>28</v>
      </c>
      <c r="AC34" s="294">
        <f t="shared" si="24"/>
        <v>0</v>
      </c>
      <c r="AD34" s="284">
        <f t="shared" si="25"/>
        <v>60</v>
      </c>
      <c r="AE34" s="284">
        <f t="shared" si="26"/>
        <v>60</v>
      </c>
      <c r="AF34" s="284">
        <f t="shared" si="27"/>
        <v>58</v>
      </c>
      <c r="AG34" s="284">
        <f t="shared" si="28"/>
        <v>69</v>
      </c>
      <c r="AH34" s="284">
        <f t="shared" si="29"/>
        <v>52</v>
      </c>
      <c r="AI34" s="284">
        <f t="shared" si="30"/>
        <v>0</v>
      </c>
      <c r="AJ34" s="285" t="str">
        <f t="shared" si="31"/>
        <v>D2</v>
      </c>
      <c r="AK34" s="285" t="str">
        <f t="shared" si="32"/>
        <v>D2</v>
      </c>
      <c r="AL34" s="285" t="str">
        <f t="shared" si="33"/>
        <v>D1</v>
      </c>
      <c r="AM34" s="285" t="str">
        <f t="shared" si="34"/>
        <v>C2</v>
      </c>
      <c r="AN34" s="285" t="str">
        <f t="shared" si="35"/>
        <v>D2</v>
      </c>
      <c r="AO34" s="285">
        <f t="shared" si="36"/>
        <v>0</v>
      </c>
      <c r="AP34" s="310">
        <f t="shared" si="37"/>
        <v>69</v>
      </c>
      <c r="AQ34" s="310">
        <f t="shared" si="38"/>
        <v>60</v>
      </c>
      <c r="AR34" s="310">
        <f t="shared" si="39"/>
        <v>60</v>
      </c>
      <c r="AS34" s="310">
        <f t="shared" si="40"/>
        <v>58</v>
      </c>
      <c r="AT34" s="310">
        <f t="shared" si="41"/>
        <v>52</v>
      </c>
      <c r="AU34" s="301">
        <f t="array" ref="AU34">IFERROR(INDEX(X34:AC34,SMALL(IF(AD34:AI34=AV34,COLUMN(AD34:AI34)-COLUMN(AD34)+1),COUNTIF(AP34:AP34,AV34))),0)</f>
        <v>29</v>
      </c>
      <c r="AV34" s="301">
        <f t="shared" si="42"/>
        <v>69</v>
      </c>
      <c r="AW34" s="301" t="str">
        <f t="array" ref="AW34">IFERROR(INDEX(AJ34:AO34,SMALL(IF(AD34:AI34=AV34,COLUMN(AD34:AI34)-COLUMN(AD34)+1),COUNTIF(AP34:AP34,AV34))),0)</f>
        <v>C2</v>
      </c>
      <c r="AX34" s="302">
        <f t="array" ref="AX34">IFERROR(INDEX(X34:AC34,SMALL(IF(AD34:AI34=AY34,COLUMN(AD34:AI34)-COLUMN(AD34)+1),COUNTIF(AP34:AQ34,AY34))),0)</f>
        <v>301</v>
      </c>
      <c r="AY34" s="302">
        <f t="array" ref="AY34">IFERROR(LARGE(AD34:AI34,2),0)</f>
        <v>60</v>
      </c>
      <c r="AZ34" s="303" t="str">
        <f t="array" ref="AZ34">IFERROR(INDEX(AJ34:AO34,SMALL(IF(AD34:AI34=AY34,COLUMN(AD34:AI34)-COLUMN(AD34)+1),COUNTIF(AP34:AQ34,AY34))),0)</f>
        <v>D2</v>
      </c>
      <c r="BA34" s="304">
        <f t="array" ref="BA34">IFERROR(INDEX(X34:AC34,SMALL(IF(AD34:AI34=BB34,COLUMN(AD34:AI34)-COLUMN(AD34)+1),COUNTIF(AP34:AR34,BB34))),0)</f>
        <v>302</v>
      </c>
      <c r="BB34" s="304">
        <f t="array" ref="BB34">IFERROR(LARGE(AD34:AI34,3),0)</f>
        <v>60</v>
      </c>
      <c r="BC34" s="304" t="str">
        <f t="array" ref="BC34">IFERROR(INDEX(AJ34:AO34,SMALL(IF(AD34:AI34=BB34,COLUMN(AD34:AI34)-COLUMN(AD34)+1),COUNTIF(AP34:AR34,BB34))),0)</f>
        <v>D2</v>
      </c>
      <c r="BD34" s="305">
        <f t="array" ref="BD34">IFERROR(INDEX(X34:AC34,SMALL(IF(AD34:AI34=BE34,COLUMN(AD34:AI34)-COLUMN(AD34)+1),COUNTIF(AP34:AS34,BE34))),0)</f>
        <v>27</v>
      </c>
      <c r="BE34" s="305">
        <f t="shared" si="43"/>
        <v>58</v>
      </c>
      <c r="BF34" s="305" t="str">
        <f t="array" ref="BF34">IFERROR(INDEX(AJ34:AO34,SMALL(IF(AD34:AI34=BE34,COLUMN(AD34:AI34)-COLUMN(AD34)+1),COUNTIF(AP34:AS34,BE34))),0)</f>
        <v>D1</v>
      </c>
      <c r="BG34" s="306">
        <f t="array" ref="BG34">IFERROR(INDEX(X34:AC34,SMALL(IF(AD34:AI34=BH34,COLUMN(AD34:AI34)-COLUMN(AD34)+1),COUNTIF(AP34:AT34,BH34))),0)</f>
        <v>28</v>
      </c>
      <c r="BH34" s="306">
        <f t="shared" si="44"/>
        <v>52</v>
      </c>
      <c r="BI34" s="306" t="str">
        <f t="array" ref="BI34">IFERROR(INDEX(AJ34:AO34,SMALL(IF(AD34:AI34=BH34,COLUMN(AD34:AI34)-COLUMN(AD34)+1),COUNTIF(AP34:AT34,BH34))),0)</f>
        <v>D2</v>
      </c>
      <c r="BJ34" s="307">
        <f>IF(COUNTIF(AD34:AI34,0)=0,IF(COUNTIFS(AD34:AI34,"*F*")=0,SUM(LARGE(AD34:AI34,{1,2,3,4,5})),IF(COUNTIFS(AD34:AI34,"*F*")=1,SUM(LARGE(AD34:AI34,{1,2,3,4,5})),IF(COUNTIFS(AD34:AI34,"*F*")=2,"C",IF(COUNTIFS(AD34:AI34,"*F*")&gt;2,"F")))),IF(COUNTIFS(AD34:AH34,"*F*")=0,SUM(AD34:AH34),IF(COUNTIFS(AD34:AH34,"*F*")=1,"C",IF(COUNTIFS(AD34:AH34,"*F*")&gt;=2,"F"))))</f>
        <v>299</v>
      </c>
      <c r="BK34" s="308">
        <f t="shared" si="45"/>
        <v>59.8</v>
      </c>
    </row>
    <row r="35" spans="1:63" ht="17.25" x14ac:dyDescent="0.3">
      <c r="A35" s="311">
        <v>33</v>
      </c>
      <c r="B35" s="287" t="str">
        <f t="shared" si="18"/>
        <v>H</v>
      </c>
      <c r="C35" s="315" t="s">
        <v>1</v>
      </c>
      <c r="D35" s="323">
        <v>17603687</v>
      </c>
      <c r="E35" s="322" t="s">
        <v>328</v>
      </c>
      <c r="F35" s="315">
        <v>301</v>
      </c>
      <c r="G35" s="315">
        <v>89</v>
      </c>
      <c r="H35" s="315" t="s">
        <v>17</v>
      </c>
      <c r="I35" s="315">
        <v>302</v>
      </c>
      <c r="J35" s="315">
        <v>83</v>
      </c>
      <c r="K35" s="315" t="s">
        <v>17</v>
      </c>
      <c r="L35" s="315">
        <v>27</v>
      </c>
      <c r="M35" s="315">
        <v>86</v>
      </c>
      <c r="N35" s="315" t="s">
        <v>16</v>
      </c>
      <c r="O35" s="315">
        <v>29</v>
      </c>
      <c r="P35" s="315">
        <v>89</v>
      </c>
      <c r="Q35" s="315" t="s">
        <v>16</v>
      </c>
      <c r="R35" s="315">
        <v>28</v>
      </c>
      <c r="S35" s="315">
        <v>72</v>
      </c>
      <c r="T35" s="315" t="s">
        <v>18</v>
      </c>
      <c r="U35" s="315"/>
      <c r="V35" s="315"/>
      <c r="W35" s="315"/>
      <c r="X35" s="294">
        <f t="shared" si="19"/>
        <v>301</v>
      </c>
      <c r="Y35" s="294">
        <f t="shared" si="20"/>
        <v>302</v>
      </c>
      <c r="Z35" s="294">
        <f t="shared" si="21"/>
        <v>27</v>
      </c>
      <c r="AA35" s="294">
        <f t="shared" si="22"/>
        <v>29</v>
      </c>
      <c r="AB35" s="294">
        <f t="shared" si="23"/>
        <v>28</v>
      </c>
      <c r="AC35" s="294">
        <f t="shared" si="24"/>
        <v>0</v>
      </c>
      <c r="AD35" s="284">
        <f t="shared" si="25"/>
        <v>89</v>
      </c>
      <c r="AE35" s="284">
        <f t="shared" si="26"/>
        <v>83</v>
      </c>
      <c r="AF35" s="284">
        <f t="shared" si="27"/>
        <v>86</v>
      </c>
      <c r="AG35" s="284">
        <f t="shared" si="28"/>
        <v>89</v>
      </c>
      <c r="AH35" s="284">
        <f t="shared" si="29"/>
        <v>72</v>
      </c>
      <c r="AI35" s="284">
        <f t="shared" si="30"/>
        <v>0</v>
      </c>
      <c r="AJ35" s="285" t="str">
        <f t="shared" si="31"/>
        <v>B1</v>
      </c>
      <c r="AK35" s="285" t="str">
        <f t="shared" si="32"/>
        <v>B1</v>
      </c>
      <c r="AL35" s="285" t="str">
        <f t="shared" si="33"/>
        <v>A2</v>
      </c>
      <c r="AM35" s="285" t="str">
        <f t="shared" si="34"/>
        <v>A2</v>
      </c>
      <c r="AN35" s="285" t="str">
        <f t="shared" si="35"/>
        <v>B2</v>
      </c>
      <c r="AO35" s="285">
        <f t="shared" si="36"/>
        <v>0</v>
      </c>
      <c r="AP35" s="310">
        <f t="shared" si="37"/>
        <v>89</v>
      </c>
      <c r="AQ35" s="310">
        <f t="shared" si="38"/>
        <v>89</v>
      </c>
      <c r="AR35" s="310">
        <f t="shared" si="39"/>
        <v>86</v>
      </c>
      <c r="AS35" s="310">
        <f t="shared" si="40"/>
        <v>83</v>
      </c>
      <c r="AT35" s="310">
        <f t="shared" si="41"/>
        <v>72</v>
      </c>
      <c r="AU35" s="301">
        <f t="array" ref="AU35">IFERROR(INDEX(X35:AC35,SMALL(IF(AD35:AI35=AV35,COLUMN(AD35:AI35)-COLUMN(AD35)+1),COUNTIF(AP35:AP35,AV35))),0)</f>
        <v>301</v>
      </c>
      <c r="AV35" s="301">
        <f t="shared" si="42"/>
        <v>89</v>
      </c>
      <c r="AW35" s="301" t="str">
        <f t="array" ref="AW35">IFERROR(INDEX(AJ35:AO35,SMALL(IF(AD35:AI35=AV35,COLUMN(AD35:AI35)-COLUMN(AD35)+1),COUNTIF(AP35:AP35,AV35))),0)</f>
        <v>B1</v>
      </c>
      <c r="AX35" s="302">
        <f t="array" ref="AX35">IFERROR(INDEX(X35:AC35,SMALL(IF(AD35:AI35=AY35,COLUMN(AD35:AI35)-COLUMN(AD35)+1),COUNTIF(AP35:AQ35,AY35))),0)</f>
        <v>29</v>
      </c>
      <c r="AY35" s="302">
        <f t="array" ref="AY35">IFERROR(LARGE(AD35:AI35,2),0)</f>
        <v>89</v>
      </c>
      <c r="AZ35" s="303" t="str">
        <f t="array" ref="AZ35">IFERROR(INDEX(AJ35:AO35,SMALL(IF(AD35:AI35=AY35,COLUMN(AD35:AI35)-COLUMN(AD35)+1),COUNTIF(AP35:AQ35,AY35))),0)</f>
        <v>A2</v>
      </c>
      <c r="BA35" s="304">
        <f t="array" ref="BA35">IFERROR(INDEX(X35:AC35,SMALL(IF(AD35:AI35=BB35,COLUMN(AD35:AI35)-COLUMN(AD35)+1),COUNTIF(AP35:AR35,BB35))),0)</f>
        <v>27</v>
      </c>
      <c r="BB35" s="304">
        <f t="array" ref="BB35">IFERROR(LARGE(AD35:AI35,3),0)</f>
        <v>86</v>
      </c>
      <c r="BC35" s="304" t="str">
        <f t="array" ref="BC35">IFERROR(INDEX(AJ35:AO35,SMALL(IF(AD35:AI35=BB35,COLUMN(AD35:AI35)-COLUMN(AD35)+1),COUNTIF(AP35:AR35,BB35))),0)</f>
        <v>A2</v>
      </c>
      <c r="BD35" s="305">
        <f t="array" ref="BD35">IFERROR(INDEX(X35:AC35,SMALL(IF(AD35:AI35=BE35,COLUMN(AD35:AI35)-COLUMN(AD35)+1),COUNTIF(AP35:AS35,BE35))),0)</f>
        <v>302</v>
      </c>
      <c r="BE35" s="305">
        <f t="shared" si="43"/>
        <v>83</v>
      </c>
      <c r="BF35" s="305" t="str">
        <f t="array" ref="BF35">IFERROR(INDEX(AJ35:AO35,SMALL(IF(AD35:AI35=BE35,COLUMN(AD35:AI35)-COLUMN(AD35)+1),COUNTIF(AP35:AS35,BE35))),0)</f>
        <v>B1</v>
      </c>
      <c r="BG35" s="306">
        <f t="array" ref="BG35">IFERROR(INDEX(X35:AC35,SMALL(IF(AD35:AI35=BH35,COLUMN(AD35:AI35)-COLUMN(AD35)+1),COUNTIF(AP35:AT35,BH35))),0)</f>
        <v>28</v>
      </c>
      <c r="BH35" s="306">
        <f t="shared" si="44"/>
        <v>72</v>
      </c>
      <c r="BI35" s="306" t="str">
        <f t="array" ref="BI35">IFERROR(INDEX(AJ35:AO35,SMALL(IF(AD35:AI35=BH35,COLUMN(AD35:AI35)-COLUMN(AD35)+1),COUNTIF(AP35:AT35,BH35))),0)</f>
        <v>B2</v>
      </c>
      <c r="BJ35" s="307">
        <f>IF(COUNTIF(AD35:AI35,0)=0,IF(COUNTIFS(AD35:AI35,"*F*")=0,SUM(LARGE(AD35:AI35,{1,2,3,4,5})),IF(COUNTIFS(AD35:AI35,"*F*")=1,SUM(LARGE(AD35:AI35,{1,2,3,4,5})),IF(COUNTIFS(AD35:AI35,"*F*")=2,"C",IF(COUNTIFS(AD35:AI35,"*F*")&gt;2,"F")))),IF(COUNTIFS(AD35:AH35,"*F*")=0,SUM(AD35:AH35),IF(COUNTIFS(AD35:AH35,"*F*")=1,"C",IF(COUNTIFS(AD35:AH35,"*F*")&gt;=2,"F"))))</f>
        <v>419</v>
      </c>
      <c r="BK35" s="308">
        <f t="shared" si="45"/>
        <v>83.8</v>
      </c>
    </row>
    <row r="36" spans="1:63" ht="17.25" x14ac:dyDescent="0.3">
      <c r="A36" s="311">
        <v>34</v>
      </c>
      <c r="B36" s="287" t="str">
        <f t="shared" si="18"/>
        <v>H</v>
      </c>
      <c r="C36" s="315" t="s">
        <v>0</v>
      </c>
      <c r="D36" s="323">
        <v>17603688</v>
      </c>
      <c r="E36" s="322" t="s">
        <v>428</v>
      </c>
      <c r="F36" s="315">
        <v>301</v>
      </c>
      <c r="G36" s="315">
        <v>99</v>
      </c>
      <c r="H36" s="315" t="s">
        <v>15</v>
      </c>
      <c r="I36" s="315">
        <v>302</v>
      </c>
      <c r="J36" s="315">
        <v>95</v>
      </c>
      <c r="K36" s="315" t="s">
        <v>15</v>
      </c>
      <c r="L36" s="315">
        <v>27</v>
      </c>
      <c r="M36" s="315">
        <v>95</v>
      </c>
      <c r="N36" s="315" t="s">
        <v>15</v>
      </c>
      <c r="O36" s="315">
        <v>29</v>
      </c>
      <c r="P36" s="315">
        <v>95</v>
      </c>
      <c r="Q36" s="315" t="s">
        <v>15</v>
      </c>
      <c r="R36" s="315">
        <v>28</v>
      </c>
      <c r="S36" s="315">
        <v>95</v>
      </c>
      <c r="T36" s="315" t="s">
        <v>15</v>
      </c>
      <c r="U36" s="315"/>
      <c r="V36" s="315"/>
      <c r="W36" s="315"/>
      <c r="X36" s="294">
        <f t="shared" si="19"/>
        <v>301</v>
      </c>
      <c r="Y36" s="294">
        <f t="shared" si="20"/>
        <v>302</v>
      </c>
      <c r="Z36" s="294">
        <f t="shared" si="21"/>
        <v>27</v>
      </c>
      <c r="AA36" s="294">
        <f t="shared" si="22"/>
        <v>29</v>
      </c>
      <c r="AB36" s="294">
        <f t="shared" si="23"/>
        <v>28</v>
      </c>
      <c r="AC36" s="294">
        <f t="shared" si="24"/>
        <v>0</v>
      </c>
      <c r="AD36" s="284">
        <f t="shared" si="25"/>
        <v>99</v>
      </c>
      <c r="AE36" s="284">
        <f t="shared" si="26"/>
        <v>95</v>
      </c>
      <c r="AF36" s="284">
        <f t="shared" si="27"/>
        <v>95</v>
      </c>
      <c r="AG36" s="284">
        <f t="shared" si="28"/>
        <v>95</v>
      </c>
      <c r="AH36" s="284">
        <f t="shared" si="29"/>
        <v>95</v>
      </c>
      <c r="AI36" s="284">
        <f t="shared" si="30"/>
        <v>0</v>
      </c>
      <c r="AJ36" s="285" t="str">
        <f t="shared" si="31"/>
        <v>A1</v>
      </c>
      <c r="AK36" s="285" t="str">
        <f t="shared" si="32"/>
        <v>A1</v>
      </c>
      <c r="AL36" s="285" t="str">
        <f t="shared" si="33"/>
        <v>A1</v>
      </c>
      <c r="AM36" s="285" t="str">
        <f t="shared" si="34"/>
        <v>A1</v>
      </c>
      <c r="AN36" s="285" t="str">
        <f t="shared" si="35"/>
        <v>A1</v>
      </c>
      <c r="AO36" s="285">
        <f t="shared" si="36"/>
        <v>0</v>
      </c>
      <c r="AP36" s="310">
        <f t="shared" si="37"/>
        <v>99</v>
      </c>
      <c r="AQ36" s="310">
        <f t="shared" si="38"/>
        <v>95</v>
      </c>
      <c r="AR36" s="310">
        <f t="shared" si="39"/>
        <v>95</v>
      </c>
      <c r="AS36" s="310">
        <f t="shared" si="40"/>
        <v>95</v>
      </c>
      <c r="AT36" s="310">
        <f t="shared" si="41"/>
        <v>95</v>
      </c>
      <c r="AU36" s="301">
        <f t="array" ref="AU36">IFERROR(INDEX(X36:AC36,SMALL(IF(AD36:AI36=AV36,COLUMN(AD36:AI36)-COLUMN(AD36)+1),COUNTIF(AP36:AP36,AV36))),0)</f>
        <v>301</v>
      </c>
      <c r="AV36" s="301">
        <f t="shared" si="42"/>
        <v>99</v>
      </c>
      <c r="AW36" s="301" t="str">
        <f t="array" ref="AW36">IFERROR(INDEX(AJ36:AO36,SMALL(IF(AD36:AI36=AV36,COLUMN(AD36:AI36)-COLUMN(AD36)+1),COUNTIF(AP36:AP36,AV36))),0)</f>
        <v>A1</v>
      </c>
      <c r="AX36" s="302">
        <f t="array" ref="AX36">IFERROR(INDEX(X36:AC36,SMALL(IF(AD36:AI36=AY36,COLUMN(AD36:AI36)-COLUMN(AD36)+1),COUNTIF(AP36:AQ36,AY36))),0)</f>
        <v>302</v>
      </c>
      <c r="AY36" s="302">
        <f t="array" ref="AY36">IFERROR(LARGE(AD36:AI36,2),0)</f>
        <v>95</v>
      </c>
      <c r="AZ36" s="303" t="str">
        <f t="array" ref="AZ36">IFERROR(INDEX(AJ36:AO36,SMALL(IF(AD36:AI36=AY36,COLUMN(AD36:AI36)-COLUMN(AD36)+1),COUNTIF(AP36:AQ36,AY36))),0)</f>
        <v>A1</v>
      </c>
      <c r="BA36" s="304">
        <f t="array" ref="BA36">IFERROR(INDEX(X36:AC36,SMALL(IF(AD36:AI36=BB36,COLUMN(AD36:AI36)-COLUMN(AD36)+1),COUNTIF(AP36:AR36,BB36))),0)</f>
        <v>27</v>
      </c>
      <c r="BB36" s="304">
        <f t="array" ref="BB36">IFERROR(LARGE(AD36:AI36,3),0)</f>
        <v>95</v>
      </c>
      <c r="BC36" s="304" t="str">
        <f t="array" ref="BC36">IFERROR(INDEX(AJ36:AO36,SMALL(IF(AD36:AI36=BB36,COLUMN(AD36:AI36)-COLUMN(AD36)+1),COUNTIF(AP36:AR36,BB36))),0)</f>
        <v>A1</v>
      </c>
      <c r="BD36" s="305">
        <f t="array" ref="BD36">IFERROR(INDEX(X36:AC36,SMALL(IF(AD36:AI36=BE36,COLUMN(AD36:AI36)-COLUMN(AD36)+1),COUNTIF(AP36:AS36,BE36))),0)</f>
        <v>29</v>
      </c>
      <c r="BE36" s="305">
        <f t="shared" si="43"/>
        <v>95</v>
      </c>
      <c r="BF36" s="305" t="str">
        <f t="array" ref="BF36">IFERROR(INDEX(AJ36:AO36,SMALL(IF(AD36:AI36=BE36,COLUMN(AD36:AI36)-COLUMN(AD36)+1),COUNTIF(AP36:AS36,BE36))),0)</f>
        <v>A1</v>
      </c>
      <c r="BG36" s="306">
        <f t="array" ref="BG36">IFERROR(INDEX(X36:AC36,SMALL(IF(AD36:AI36=BH36,COLUMN(AD36:AI36)-COLUMN(AD36)+1),COUNTIF(AP36:AT36,BH36))),0)</f>
        <v>28</v>
      </c>
      <c r="BH36" s="306">
        <f t="shared" si="44"/>
        <v>95</v>
      </c>
      <c r="BI36" s="306" t="str">
        <f t="array" ref="BI36">IFERROR(INDEX(AJ36:AO36,SMALL(IF(AD36:AI36=BH36,COLUMN(AD36:AI36)-COLUMN(AD36)+1),COUNTIF(AP36:AT36,BH36))),0)</f>
        <v>A1</v>
      </c>
      <c r="BJ36" s="307">
        <f>IF(COUNTIF(AD36:AI36,0)=0,IF(COUNTIFS(AD36:AI36,"*F*")=0,SUM(LARGE(AD36:AI36,{1,2,3,4,5})),IF(COUNTIFS(AD36:AI36,"*F*")=1,SUM(LARGE(AD36:AI36,{1,2,3,4,5})),IF(COUNTIFS(AD36:AI36,"*F*")=2,"C",IF(COUNTIFS(AD36:AI36,"*F*")&gt;2,"F")))),IF(COUNTIFS(AD36:AH36,"*F*")=0,SUM(AD36:AH36),IF(COUNTIFS(AD36:AH36,"*F*")=1,"C",IF(COUNTIFS(AD36:AH36,"*F*")&gt;=2,"F"))))</f>
        <v>479</v>
      </c>
      <c r="BK36" s="308">
        <f t="shared" si="45"/>
        <v>95.8</v>
      </c>
    </row>
    <row r="37" spans="1:63" ht="17.25" x14ac:dyDescent="0.3">
      <c r="A37" s="311">
        <v>35</v>
      </c>
      <c r="B37" s="287" t="str">
        <f t="shared" si="18"/>
        <v>H</v>
      </c>
      <c r="C37" s="315" t="s">
        <v>0</v>
      </c>
      <c r="D37" s="323">
        <v>17603689</v>
      </c>
      <c r="E37" s="322" t="s">
        <v>332</v>
      </c>
      <c r="F37" s="315">
        <v>301</v>
      </c>
      <c r="G37" s="315">
        <v>96</v>
      </c>
      <c r="H37" s="315" t="s">
        <v>15</v>
      </c>
      <c r="I37" s="315">
        <v>302</v>
      </c>
      <c r="J37" s="315">
        <v>95</v>
      </c>
      <c r="K37" s="315" t="s">
        <v>15</v>
      </c>
      <c r="L37" s="315">
        <v>27</v>
      </c>
      <c r="M37" s="315">
        <v>91</v>
      </c>
      <c r="N37" s="315" t="s">
        <v>15</v>
      </c>
      <c r="O37" s="315">
        <v>29</v>
      </c>
      <c r="P37" s="315">
        <v>95</v>
      </c>
      <c r="Q37" s="315" t="s">
        <v>15</v>
      </c>
      <c r="R37" s="315">
        <v>28</v>
      </c>
      <c r="S37" s="315">
        <v>92</v>
      </c>
      <c r="T37" s="315" t="s">
        <v>15</v>
      </c>
      <c r="U37" s="315"/>
      <c r="V37" s="315"/>
      <c r="W37" s="315"/>
      <c r="X37" s="294">
        <f t="shared" si="19"/>
        <v>301</v>
      </c>
      <c r="Y37" s="294">
        <f t="shared" si="20"/>
        <v>302</v>
      </c>
      <c r="Z37" s="294">
        <f t="shared" si="21"/>
        <v>27</v>
      </c>
      <c r="AA37" s="294">
        <f t="shared" si="22"/>
        <v>29</v>
      </c>
      <c r="AB37" s="294">
        <f t="shared" si="23"/>
        <v>28</v>
      </c>
      <c r="AC37" s="294">
        <f t="shared" si="24"/>
        <v>0</v>
      </c>
      <c r="AD37" s="284">
        <f t="shared" si="25"/>
        <v>96</v>
      </c>
      <c r="AE37" s="284">
        <f t="shared" si="26"/>
        <v>95</v>
      </c>
      <c r="AF37" s="284">
        <f t="shared" si="27"/>
        <v>91</v>
      </c>
      <c r="AG37" s="284">
        <f t="shared" si="28"/>
        <v>95</v>
      </c>
      <c r="AH37" s="284">
        <f t="shared" si="29"/>
        <v>92</v>
      </c>
      <c r="AI37" s="284">
        <f t="shared" si="30"/>
        <v>0</v>
      </c>
      <c r="AJ37" s="285" t="str">
        <f t="shared" si="31"/>
        <v>A1</v>
      </c>
      <c r="AK37" s="285" t="str">
        <f t="shared" si="32"/>
        <v>A1</v>
      </c>
      <c r="AL37" s="285" t="str">
        <f t="shared" si="33"/>
        <v>A1</v>
      </c>
      <c r="AM37" s="285" t="str">
        <f t="shared" si="34"/>
        <v>A1</v>
      </c>
      <c r="AN37" s="285" t="str">
        <f t="shared" si="35"/>
        <v>A1</v>
      </c>
      <c r="AO37" s="285">
        <f t="shared" si="36"/>
        <v>0</v>
      </c>
      <c r="AP37" s="310">
        <f t="shared" si="37"/>
        <v>96</v>
      </c>
      <c r="AQ37" s="310">
        <f t="shared" si="38"/>
        <v>95</v>
      </c>
      <c r="AR37" s="310">
        <f t="shared" si="39"/>
        <v>95</v>
      </c>
      <c r="AS37" s="310">
        <f t="shared" si="40"/>
        <v>92</v>
      </c>
      <c r="AT37" s="310">
        <f t="shared" si="41"/>
        <v>91</v>
      </c>
      <c r="AU37" s="301">
        <f t="array" ref="AU37">IFERROR(INDEX(X37:AC37,SMALL(IF(AD37:AI37=AV37,COLUMN(AD37:AI37)-COLUMN(AD37)+1),COUNTIF(AP37:AP37,AV37))),0)</f>
        <v>301</v>
      </c>
      <c r="AV37" s="301">
        <f t="shared" si="42"/>
        <v>96</v>
      </c>
      <c r="AW37" s="301" t="str">
        <f t="array" ref="AW37">IFERROR(INDEX(AJ37:AO37,SMALL(IF(AD37:AI37=AV37,COLUMN(AD37:AI37)-COLUMN(AD37)+1),COUNTIF(AP37:AP37,AV37))),0)</f>
        <v>A1</v>
      </c>
      <c r="AX37" s="302">
        <f t="array" ref="AX37">IFERROR(INDEX(X37:AC37,SMALL(IF(AD37:AI37=AY37,COLUMN(AD37:AI37)-COLUMN(AD37)+1),COUNTIF(AP37:AQ37,AY37))),0)</f>
        <v>302</v>
      </c>
      <c r="AY37" s="302">
        <f t="array" ref="AY37">IFERROR(LARGE(AD37:AI37,2),0)</f>
        <v>95</v>
      </c>
      <c r="AZ37" s="303" t="str">
        <f t="array" ref="AZ37">IFERROR(INDEX(AJ37:AO37,SMALL(IF(AD37:AI37=AY37,COLUMN(AD37:AI37)-COLUMN(AD37)+1),COUNTIF(AP37:AQ37,AY37))),0)</f>
        <v>A1</v>
      </c>
      <c r="BA37" s="304">
        <f t="array" ref="BA37">IFERROR(INDEX(X37:AC37,SMALL(IF(AD37:AI37=BB37,COLUMN(AD37:AI37)-COLUMN(AD37)+1),COUNTIF(AP37:AR37,BB37))),0)</f>
        <v>29</v>
      </c>
      <c r="BB37" s="304">
        <f t="array" ref="BB37">IFERROR(LARGE(AD37:AI37,3),0)</f>
        <v>95</v>
      </c>
      <c r="BC37" s="304" t="str">
        <f t="array" ref="BC37">IFERROR(INDEX(AJ37:AO37,SMALL(IF(AD37:AI37=BB37,COLUMN(AD37:AI37)-COLUMN(AD37)+1),COUNTIF(AP37:AR37,BB37))),0)</f>
        <v>A1</v>
      </c>
      <c r="BD37" s="305">
        <f t="array" ref="BD37">IFERROR(INDEX(X37:AC37,SMALL(IF(AD37:AI37=BE37,COLUMN(AD37:AI37)-COLUMN(AD37)+1),COUNTIF(AP37:AS37,BE37))),0)</f>
        <v>28</v>
      </c>
      <c r="BE37" s="305">
        <f t="shared" si="43"/>
        <v>92</v>
      </c>
      <c r="BF37" s="305" t="str">
        <f t="array" ref="BF37">IFERROR(INDEX(AJ37:AO37,SMALL(IF(AD37:AI37=BE37,COLUMN(AD37:AI37)-COLUMN(AD37)+1),COUNTIF(AP37:AS37,BE37))),0)</f>
        <v>A1</v>
      </c>
      <c r="BG37" s="306">
        <f t="array" ref="BG37">IFERROR(INDEX(X37:AC37,SMALL(IF(AD37:AI37=BH37,COLUMN(AD37:AI37)-COLUMN(AD37)+1),COUNTIF(AP37:AT37,BH37))),0)</f>
        <v>27</v>
      </c>
      <c r="BH37" s="306">
        <f t="shared" si="44"/>
        <v>91</v>
      </c>
      <c r="BI37" s="306" t="str">
        <f t="array" ref="BI37">IFERROR(INDEX(AJ37:AO37,SMALL(IF(AD37:AI37=BH37,COLUMN(AD37:AI37)-COLUMN(AD37)+1),COUNTIF(AP37:AT37,BH37))),0)</f>
        <v>A1</v>
      </c>
      <c r="BJ37" s="307">
        <f>IF(COUNTIF(AD37:AI37,0)=0,IF(COUNTIFS(AD37:AI37,"*F*")=0,SUM(LARGE(AD37:AI37,{1,2,3,4,5})),IF(COUNTIFS(AD37:AI37,"*F*")=1,SUM(LARGE(AD37:AI37,{1,2,3,4,5})),IF(COUNTIFS(AD37:AI37,"*F*")=2,"C",IF(COUNTIFS(AD37:AI37,"*F*")&gt;2,"F")))),IF(COUNTIFS(AD37:AH37,"*F*")=0,SUM(AD37:AH37),IF(COUNTIFS(AD37:AH37,"*F*")=1,"C",IF(COUNTIFS(AD37:AH37,"*F*")&gt;=2,"F"))))</f>
        <v>469</v>
      </c>
      <c r="BK37" s="308">
        <f t="shared" si="45"/>
        <v>93.8</v>
      </c>
    </row>
    <row r="38" spans="1:63" ht="17.25" x14ac:dyDescent="0.3">
      <c r="A38" s="311">
        <v>36</v>
      </c>
      <c r="B38" s="287" t="str">
        <f t="shared" si="18"/>
        <v>H</v>
      </c>
      <c r="C38" s="315" t="s">
        <v>1</v>
      </c>
      <c r="D38" s="323">
        <v>17603690</v>
      </c>
      <c r="E38" s="322" t="s">
        <v>333</v>
      </c>
      <c r="F38" s="315">
        <v>301</v>
      </c>
      <c r="G38" s="315">
        <v>96</v>
      </c>
      <c r="H38" s="315" t="s">
        <v>15</v>
      </c>
      <c r="I38" s="315">
        <v>302</v>
      </c>
      <c r="J38" s="315">
        <v>94</v>
      </c>
      <c r="K38" s="315" t="s">
        <v>15</v>
      </c>
      <c r="L38" s="315">
        <v>27</v>
      </c>
      <c r="M38" s="315">
        <v>94</v>
      </c>
      <c r="N38" s="315" t="s">
        <v>15</v>
      </c>
      <c r="O38" s="315">
        <v>29</v>
      </c>
      <c r="P38" s="315">
        <v>95</v>
      </c>
      <c r="Q38" s="315" t="s">
        <v>15</v>
      </c>
      <c r="R38" s="315">
        <v>28</v>
      </c>
      <c r="S38" s="315">
        <v>80</v>
      </c>
      <c r="T38" s="315" t="s">
        <v>17</v>
      </c>
      <c r="U38" s="315"/>
      <c r="V38" s="315"/>
      <c r="W38" s="315"/>
      <c r="X38" s="294">
        <f t="shared" si="19"/>
        <v>301</v>
      </c>
      <c r="Y38" s="294">
        <f t="shared" si="20"/>
        <v>302</v>
      </c>
      <c r="Z38" s="294">
        <f t="shared" si="21"/>
        <v>27</v>
      </c>
      <c r="AA38" s="294">
        <f t="shared" si="22"/>
        <v>29</v>
      </c>
      <c r="AB38" s="294">
        <f t="shared" si="23"/>
        <v>28</v>
      </c>
      <c r="AC38" s="294">
        <f t="shared" si="24"/>
        <v>0</v>
      </c>
      <c r="AD38" s="284">
        <f t="shared" si="25"/>
        <v>96</v>
      </c>
      <c r="AE38" s="284">
        <f t="shared" si="26"/>
        <v>94</v>
      </c>
      <c r="AF38" s="284">
        <f t="shared" si="27"/>
        <v>94</v>
      </c>
      <c r="AG38" s="284">
        <f t="shared" si="28"/>
        <v>95</v>
      </c>
      <c r="AH38" s="284">
        <f t="shared" si="29"/>
        <v>80</v>
      </c>
      <c r="AI38" s="284">
        <f t="shared" si="30"/>
        <v>0</v>
      </c>
      <c r="AJ38" s="285" t="str">
        <f t="shared" si="31"/>
        <v>A1</v>
      </c>
      <c r="AK38" s="285" t="str">
        <f t="shared" si="32"/>
        <v>A1</v>
      </c>
      <c r="AL38" s="285" t="str">
        <f t="shared" si="33"/>
        <v>A1</v>
      </c>
      <c r="AM38" s="285" t="str">
        <f t="shared" si="34"/>
        <v>A1</v>
      </c>
      <c r="AN38" s="285" t="str">
        <f t="shared" si="35"/>
        <v>B1</v>
      </c>
      <c r="AO38" s="285">
        <f t="shared" si="36"/>
        <v>0</v>
      </c>
      <c r="AP38" s="310">
        <f t="shared" si="37"/>
        <v>96</v>
      </c>
      <c r="AQ38" s="310">
        <f t="shared" si="38"/>
        <v>95</v>
      </c>
      <c r="AR38" s="310">
        <f t="shared" si="39"/>
        <v>94</v>
      </c>
      <c r="AS38" s="310">
        <f t="shared" si="40"/>
        <v>94</v>
      </c>
      <c r="AT38" s="310">
        <f t="shared" si="41"/>
        <v>80</v>
      </c>
      <c r="AU38" s="301">
        <f t="array" ref="AU38">IFERROR(INDEX(X38:AC38,SMALL(IF(AD38:AI38=AV38,COLUMN(AD38:AI38)-COLUMN(AD38)+1),COUNTIF(AP38:AP38,AV38))),0)</f>
        <v>301</v>
      </c>
      <c r="AV38" s="301">
        <f t="shared" si="42"/>
        <v>96</v>
      </c>
      <c r="AW38" s="301" t="str">
        <f t="array" ref="AW38">IFERROR(INDEX(AJ38:AO38,SMALL(IF(AD38:AI38=AV38,COLUMN(AD38:AI38)-COLUMN(AD38)+1),COUNTIF(AP38:AP38,AV38))),0)</f>
        <v>A1</v>
      </c>
      <c r="AX38" s="302">
        <f t="array" ref="AX38">IFERROR(INDEX(X38:AC38,SMALL(IF(AD38:AI38=AY38,COLUMN(AD38:AI38)-COLUMN(AD38)+1),COUNTIF(AP38:AQ38,AY38))),0)</f>
        <v>29</v>
      </c>
      <c r="AY38" s="302">
        <f t="array" ref="AY38">IFERROR(LARGE(AD38:AI38,2),0)</f>
        <v>95</v>
      </c>
      <c r="AZ38" s="303" t="str">
        <f t="array" ref="AZ38">IFERROR(INDEX(AJ38:AO38,SMALL(IF(AD38:AI38=AY38,COLUMN(AD38:AI38)-COLUMN(AD38)+1),COUNTIF(AP38:AQ38,AY38))),0)</f>
        <v>A1</v>
      </c>
      <c r="BA38" s="304">
        <f t="array" ref="BA38">IFERROR(INDEX(X38:AC38,SMALL(IF(AD38:AI38=BB38,COLUMN(AD38:AI38)-COLUMN(AD38)+1),COUNTIF(AP38:AR38,BB38))),0)</f>
        <v>302</v>
      </c>
      <c r="BB38" s="304">
        <f t="array" ref="BB38">IFERROR(LARGE(AD38:AI38,3),0)</f>
        <v>94</v>
      </c>
      <c r="BC38" s="304" t="str">
        <f t="array" ref="BC38">IFERROR(INDEX(AJ38:AO38,SMALL(IF(AD38:AI38=BB38,COLUMN(AD38:AI38)-COLUMN(AD38)+1),COUNTIF(AP38:AR38,BB38))),0)</f>
        <v>A1</v>
      </c>
      <c r="BD38" s="305">
        <f t="array" ref="BD38">IFERROR(INDEX(X38:AC38,SMALL(IF(AD38:AI38=BE38,COLUMN(AD38:AI38)-COLUMN(AD38)+1),COUNTIF(AP38:AS38,BE38))),0)</f>
        <v>27</v>
      </c>
      <c r="BE38" s="305">
        <f t="shared" si="43"/>
        <v>94</v>
      </c>
      <c r="BF38" s="305" t="str">
        <f t="array" ref="BF38">IFERROR(INDEX(AJ38:AO38,SMALL(IF(AD38:AI38=BE38,COLUMN(AD38:AI38)-COLUMN(AD38)+1),COUNTIF(AP38:AS38,BE38))),0)</f>
        <v>A1</v>
      </c>
      <c r="BG38" s="306">
        <f t="array" ref="BG38">IFERROR(INDEX(X38:AC38,SMALL(IF(AD38:AI38=BH38,COLUMN(AD38:AI38)-COLUMN(AD38)+1),COUNTIF(AP38:AT38,BH38))),0)</f>
        <v>28</v>
      </c>
      <c r="BH38" s="306">
        <f t="shared" si="44"/>
        <v>80</v>
      </c>
      <c r="BI38" s="306" t="str">
        <f t="array" ref="BI38">IFERROR(INDEX(AJ38:AO38,SMALL(IF(AD38:AI38=BH38,COLUMN(AD38:AI38)-COLUMN(AD38)+1),COUNTIF(AP38:AT38,BH38))),0)</f>
        <v>B1</v>
      </c>
      <c r="BJ38" s="307">
        <f>IF(COUNTIF(AD38:AI38,0)=0,IF(COUNTIFS(AD38:AI38,"*F*")=0,SUM(LARGE(AD38:AI38,{1,2,3,4,5})),IF(COUNTIFS(AD38:AI38,"*F*")=1,SUM(LARGE(AD38:AI38,{1,2,3,4,5})),IF(COUNTIFS(AD38:AI38,"*F*")=2,"C",IF(COUNTIFS(AD38:AI38,"*F*")&gt;2,"F")))),IF(COUNTIFS(AD38:AH38,"*F*")=0,SUM(AD38:AH38),IF(COUNTIFS(AD38:AH38,"*F*")=1,"C",IF(COUNTIFS(AD38:AH38,"*F*")&gt;=2,"F"))))</f>
        <v>459</v>
      </c>
      <c r="BK38" s="308">
        <f t="shared" si="45"/>
        <v>91.8</v>
      </c>
    </row>
    <row r="39" spans="1:63" ht="17.25" x14ac:dyDescent="0.3">
      <c r="A39" s="311">
        <v>37</v>
      </c>
      <c r="B39" s="287" t="str">
        <f t="shared" si="18"/>
        <v>H</v>
      </c>
      <c r="C39" s="315" t="s">
        <v>1</v>
      </c>
      <c r="D39" s="323">
        <v>17603691</v>
      </c>
      <c r="E39" s="322" t="s">
        <v>334</v>
      </c>
      <c r="F39" s="315">
        <v>301</v>
      </c>
      <c r="G39" s="315">
        <v>75</v>
      </c>
      <c r="H39" s="315" t="s">
        <v>20</v>
      </c>
      <c r="I39" s="315">
        <v>302</v>
      </c>
      <c r="J39" s="315">
        <v>72</v>
      </c>
      <c r="K39" s="315" t="s">
        <v>20</v>
      </c>
      <c r="L39" s="315">
        <v>27</v>
      </c>
      <c r="M39" s="315">
        <v>60</v>
      </c>
      <c r="N39" s="315" t="s">
        <v>21</v>
      </c>
      <c r="O39" s="315">
        <v>29</v>
      </c>
      <c r="P39" s="315">
        <v>73</v>
      </c>
      <c r="Q39" s="315" t="s">
        <v>19</v>
      </c>
      <c r="R39" s="315">
        <v>30</v>
      </c>
      <c r="S39" s="315">
        <v>68</v>
      </c>
      <c r="T39" s="315" t="s">
        <v>19</v>
      </c>
      <c r="U39" s="315"/>
      <c r="V39" s="315"/>
      <c r="W39" s="315"/>
      <c r="X39" s="294">
        <f t="shared" si="19"/>
        <v>301</v>
      </c>
      <c r="Y39" s="294">
        <f t="shared" si="20"/>
        <v>302</v>
      </c>
      <c r="Z39" s="294">
        <f t="shared" si="21"/>
        <v>27</v>
      </c>
      <c r="AA39" s="294">
        <f t="shared" si="22"/>
        <v>29</v>
      </c>
      <c r="AB39" s="294">
        <f t="shared" si="23"/>
        <v>30</v>
      </c>
      <c r="AC39" s="294">
        <f t="shared" si="24"/>
        <v>0</v>
      </c>
      <c r="AD39" s="284">
        <f t="shared" si="25"/>
        <v>75</v>
      </c>
      <c r="AE39" s="284">
        <f t="shared" si="26"/>
        <v>72</v>
      </c>
      <c r="AF39" s="284">
        <f t="shared" si="27"/>
        <v>60</v>
      </c>
      <c r="AG39" s="284">
        <f t="shared" si="28"/>
        <v>73</v>
      </c>
      <c r="AH39" s="284">
        <f t="shared" si="29"/>
        <v>68</v>
      </c>
      <c r="AI39" s="284">
        <f t="shared" si="30"/>
        <v>0</v>
      </c>
      <c r="AJ39" s="285" t="str">
        <f t="shared" si="31"/>
        <v>C2</v>
      </c>
      <c r="AK39" s="285" t="str">
        <f t="shared" si="32"/>
        <v>C2</v>
      </c>
      <c r="AL39" s="285" t="str">
        <f t="shared" si="33"/>
        <v>D1</v>
      </c>
      <c r="AM39" s="285" t="str">
        <f t="shared" si="34"/>
        <v>C1</v>
      </c>
      <c r="AN39" s="285" t="str">
        <f t="shared" si="35"/>
        <v>C1</v>
      </c>
      <c r="AO39" s="285">
        <f t="shared" si="36"/>
        <v>0</v>
      </c>
      <c r="AP39" s="310">
        <f t="shared" si="37"/>
        <v>75</v>
      </c>
      <c r="AQ39" s="310">
        <f t="shared" si="38"/>
        <v>73</v>
      </c>
      <c r="AR39" s="310">
        <f t="shared" si="39"/>
        <v>72</v>
      </c>
      <c r="AS39" s="310">
        <f t="shared" si="40"/>
        <v>68</v>
      </c>
      <c r="AT39" s="310">
        <f t="shared" si="41"/>
        <v>60</v>
      </c>
      <c r="AU39" s="301">
        <f t="array" ref="AU39">IFERROR(INDEX(X39:AC39,SMALL(IF(AD39:AI39=AV39,COLUMN(AD39:AI39)-COLUMN(AD39)+1),COUNTIF(AP39:AP39,AV39))),0)</f>
        <v>301</v>
      </c>
      <c r="AV39" s="301">
        <f t="shared" si="42"/>
        <v>75</v>
      </c>
      <c r="AW39" s="301" t="str">
        <f t="array" ref="AW39">IFERROR(INDEX(AJ39:AO39,SMALL(IF(AD39:AI39=AV39,COLUMN(AD39:AI39)-COLUMN(AD39)+1),COUNTIF(AP39:AP39,AV39))),0)</f>
        <v>C2</v>
      </c>
      <c r="AX39" s="302">
        <f t="array" ref="AX39">IFERROR(INDEX(X39:AC39,SMALL(IF(AD39:AI39=AY39,COLUMN(AD39:AI39)-COLUMN(AD39)+1),COUNTIF(AP39:AQ39,AY39))),0)</f>
        <v>29</v>
      </c>
      <c r="AY39" s="302">
        <f t="array" ref="AY39">IFERROR(LARGE(AD39:AI39,2),0)</f>
        <v>73</v>
      </c>
      <c r="AZ39" s="303" t="str">
        <f t="array" ref="AZ39">IFERROR(INDEX(AJ39:AO39,SMALL(IF(AD39:AI39=AY39,COLUMN(AD39:AI39)-COLUMN(AD39)+1),COUNTIF(AP39:AQ39,AY39))),0)</f>
        <v>C1</v>
      </c>
      <c r="BA39" s="304">
        <f t="array" ref="BA39">IFERROR(INDEX(X39:AC39,SMALL(IF(AD39:AI39=BB39,COLUMN(AD39:AI39)-COLUMN(AD39)+1),COUNTIF(AP39:AR39,BB39))),0)</f>
        <v>302</v>
      </c>
      <c r="BB39" s="304">
        <f t="array" ref="BB39">IFERROR(LARGE(AD39:AI39,3),0)</f>
        <v>72</v>
      </c>
      <c r="BC39" s="304" t="str">
        <f t="array" ref="BC39">IFERROR(INDEX(AJ39:AO39,SMALL(IF(AD39:AI39=BB39,COLUMN(AD39:AI39)-COLUMN(AD39)+1),COUNTIF(AP39:AR39,BB39))),0)</f>
        <v>C2</v>
      </c>
      <c r="BD39" s="305">
        <f t="array" ref="BD39">IFERROR(INDEX(X39:AC39,SMALL(IF(AD39:AI39=BE39,COLUMN(AD39:AI39)-COLUMN(AD39)+1),COUNTIF(AP39:AS39,BE39))),0)</f>
        <v>30</v>
      </c>
      <c r="BE39" s="305">
        <f t="shared" si="43"/>
        <v>68</v>
      </c>
      <c r="BF39" s="305" t="str">
        <f t="array" ref="BF39">IFERROR(INDEX(AJ39:AO39,SMALL(IF(AD39:AI39=BE39,COLUMN(AD39:AI39)-COLUMN(AD39)+1),COUNTIF(AP39:AS39,BE39))),0)</f>
        <v>C1</v>
      </c>
      <c r="BG39" s="306">
        <f t="array" ref="BG39">IFERROR(INDEX(X39:AC39,SMALL(IF(AD39:AI39=BH39,COLUMN(AD39:AI39)-COLUMN(AD39)+1),COUNTIF(AP39:AT39,BH39))),0)</f>
        <v>27</v>
      </c>
      <c r="BH39" s="306">
        <f t="shared" si="44"/>
        <v>60</v>
      </c>
      <c r="BI39" s="306" t="str">
        <f t="array" ref="BI39">IFERROR(INDEX(AJ39:AO39,SMALL(IF(AD39:AI39=BH39,COLUMN(AD39:AI39)-COLUMN(AD39)+1),COUNTIF(AP39:AT39,BH39))),0)</f>
        <v>D1</v>
      </c>
      <c r="BJ39" s="307">
        <f>IF(COUNTIF(AD39:AI39,0)=0,IF(COUNTIFS(AD39:AI39,"*F*")=0,SUM(LARGE(AD39:AI39,{1,2,3,4,5})),IF(COUNTIFS(AD39:AI39,"*F*")=1,SUM(LARGE(AD39:AI39,{1,2,3,4,5})),IF(COUNTIFS(AD39:AI39,"*F*")=2,"C",IF(COUNTIFS(AD39:AI39,"*F*")&gt;2,"F")))),IF(COUNTIFS(AD39:AH39,"*F*")=0,SUM(AD39:AH39),IF(COUNTIFS(AD39:AH39,"*F*")=1,"C",IF(COUNTIFS(AD39:AH39,"*F*")&gt;=2,"F"))))</f>
        <v>348</v>
      </c>
      <c r="BK39" s="308">
        <f t="shared" si="45"/>
        <v>69.599999999999994</v>
      </c>
    </row>
    <row r="40" spans="1:63" ht="15" customHeight="1" x14ac:dyDescent="0.3">
      <c r="A40" s="311">
        <v>38</v>
      </c>
      <c r="B40" s="287" t="str">
        <f t="shared" si="18"/>
        <v>H</v>
      </c>
      <c r="C40" s="315" t="s">
        <v>1</v>
      </c>
      <c r="D40" s="323">
        <v>17603692</v>
      </c>
      <c r="E40" s="322" t="s">
        <v>337</v>
      </c>
      <c r="F40" s="315">
        <v>301</v>
      </c>
      <c r="G40" s="315">
        <v>68</v>
      </c>
      <c r="H40" s="315" t="s">
        <v>21</v>
      </c>
      <c r="I40" s="315">
        <v>302</v>
      </c>
      <c r="J40" s="315">
        <v>71</v>
      </c>
      <c r="K40" s="315" t="s">
        <v>20</v>
      </c>
      <c r="L40" s="315">
        <v>27</v>
      </c>
      <c r="M40" s="315">
        <v>59</v>
      </c>
      <c r="N40" s="315" t="s">
        <v>21</v>
      </c>
      <c r="O40" s="315">
        <v>29</v>
      </c>
      <c r="P40" s="315">
        <v>70</v>
      </c>
      <c r="Q40" s="315" t="s">
        <v>20</v>
      </c>
      <c r="R40" s="315">
        <v>28</v>
      </c>
      <c r="S40" s="315">
        <v>55</v>
      </c>
      <c r="T40" s="315" t="s">
        <v>21</v>
      </c>
      <c r="U40" s="315"/>
      <c r="V40" s="315"/>
      <c r="W40" s="315"/>
      <c r="X40" s="294">
        <f t="shared" si="19"/>
        <v>301</v>
      </c>
      <c r="Y40" s="294">
        <f t="shared" si="20"/>
        <v>302</v>
      </c>
      <c r="Z40" s="294">
        <f t="shared" si="21"/>
        <v>27</v>
      </c>
      <c r="AA40" s="294">
        <f t="shared" si="22"/>
        <v>29</v>
      </c>
      <c r="AB40" s="294">
        <f t="shared" si="23"/>
        <v>28</v>
      </c>
      <c r="AC40" s="294">
        <f t="shared" si="24"/>
        <v>0</v>
      </c>
      <c r="AD40" s="284">
        <f t="shared" si="25"/>
        <v>68</v>
      </c>
      <c r="AE40" s="284">
        <f t="shared" si="26"/>
        <v>71</v>
      </c>
      <c r="AF40" s="284">
        <f t="shared" si="27"/>
        <v>59</v>
      </c>
      <c r="AG40" s="284">
        <f t="shared" si="28"/>
        <v>70</v>
      </c>
      <c r="AH40" s="284">
        <f t="shared" si="29"/>
        <v>55</v>
      </c>
      <c r="AI40" s="284">
        <f t="shared" si="30"/>
        <v>0</v>
      </c>
      <c r="AJ40" s="285" t="str">
        <f t="shared" si="31"/>
        <v>D1</v>
      </c>
      <c r="AK40" s="285" t="str">
        <f t="shared" si="32"/>
        <v>C2</v>
      </c>
      <c r="AL40" s="285" t="str">
        <f t="shared" si="33"/>
        <v>D1</v>
      </c>
      <c r="AM40" s="285" t="str">
        <f t="shared" si="34"/>
        <v>C2</v>
      </c>
      <c r="AN40" s="285" t="str">
        <f t="shared" si="35"/>
        <v>D1</v>
      </c>
      <c r="AO40" s="285">
        <f t="shared" si="36"/>
        <v>0</v>
      </c>
      <c r="AP40" s="310">
        <f t="shared" si="37"/>
        <v>71</v>
      </c>
      <c r="AQ40" s="310">
        <f t="shared" si="38"/>
        <v>70</v>
      </c>
      <c r="AR40" s="310">
        <f t="shared" si="39"/>
        <v>68</v>
      </c>
      <c r="AS40" s="310">
        <f t="shared" si="40"/>
        <v>59</v>
      </c>
      <c r="AT40" s="310">
        <f t="shared" si="41"/>
        <v>55</v>
      </c>
      <c r="AU40" s="301">
        <f t="array" ref="AU40">IFERROR(INDEX(X40:AC40,SMALL(IF(AD40:AI40=AV40,COLUMN(AD40:AI40)-COLUMN(AD40)+1),COUNTIF(AP40:AP40,AV40))),0)</f>
        <v>302</v>
      </c>
      <c r="AV40" s="301">
        <f t="shared" si="42"/>
        <v>71</v>
      </c>
      <c r="AW40" s="301" t="str">
        <f t="array" ref="AW40">IFERROR(INDEX(AJ40:AO40,SMALL(IF(AD40:AI40=AV40,COLUMN(AD40:AI40)-COLUMN(AD40)+1),COUNTIF(AP40:AP40,AV40))),0)</f>
        <v>C2</v>
      </c>
      <c r="AX40" s="302">
        <f t="array" ref="AX40">IFERROR(INDEX(X40:AC40,SMALL(IF(AD40:AI40=AY40,COLUMN(AD40:AI40)-COLUMN(AD40)+1),COUNTIF(AP40:AQ40,AY40))),0)</f>
        <v>29</v>
      </c>
      <c r="AY40" s="302">
        <f t="array" ref="AY40">IFERROR(LARGE(AD40:AI40,2),0)</f>
        <v>70</v>
      </c>
      <c r="AZ40" s="303" t="str">
        <f t="array" ref="AZ40">IFERROR(INDEX(AJ40:AO40,SMALL(IF(AD40:AI40=AY40,COLUMN(AD40:AI40)-COLUMN(AD40)+1),COUNTIF(AP40:AQ40,AY40))),0)</f>
        <v>C2</v>
      </c>
      <c r="BA40" s="304">
        <f t="array" ref="BA40">IFERROR(INDEX(X40:AC40,SMALL(IF(AD40:AI40=BB40,COLUMN(AD40:AI40)-COLUMN(AD40)+1),COUNTIF(AP40:AR40,BB40))),0)</f>
        <v>301</v>
      </c>
      <c r="BB40" s="304">
        <f t="array" ref="BB40">IFERROR(LARGE(AD40:AI40,3),0)</f>
        <v>68</v>
      </c>
      <c r="BC40" s="304" t="str">
        <f t="array" ref="BC40">IFERROR(INDEX(AJ40:AO40,SMALL(IF(AD40:AI40=BB40,COLUMN(AD40:AI40)-COLUMN(AD40)+1),COUNTIF(AP40:AR40,BB40))),0)</f>
        <v>D1</v>
      </c>
      <c r="BD40" s="305">
        <f t="array" ref="BD40">IFERROR(INDEX(X40:AC40,SMALL(IF(AD40:AI40=BE40,COLUMN(AD40:AI40)-COLUMN(AD40)+1),COUNTIF(AP40:AS40,BE40))),0)</f>
        <v>27</v>
      </c>
      <c r="BE40" s="305">
        <f t="shared" si="43"/>
        <v>59</v>
      </c>
      <c r="BF40" s="305" t="str">
        <f t="array" ref="BF40">IFERROR(INDEX(AJ40:AO40,SMALL(IF(AD40:AI40=BE40,COLUMN(AD40:AI40)-COLUMN(AD40)+1),COUNTIF(AP40:AS40,BE40))),0)</f>
        <v>D1</v>
      </c>
      <c r="BG40" s="306">
        <f t="array" ref="BG40">IFERROR(INDEX(X40:AC40,SMALL(IF(AD40:AI40=BH40,COLUMN(AD40:AI40)-COLUMN(AD40)+1),COUNTIF(AP40:AT40,BH40))),0)</f>
        <v>28</v>
      </c>
      <c r="BH40" s="306">
        <f t="shared" si="44"/>
        <v>55</v>
      </c>
      <c r="BI40" s="306" t="str">
        <f t="array" ref="BI40">IFERROR(INDEX(AJ40:AO40,SMALL(IF(AD40:AI40=BH40,COLUMN(AD40:AI40)-COLUMN(AD40)+1),COUNTIF(AP40:AT40,BH40))),0)</f>
        <v>D1</v>
      </c>
      <c r="BJ40" s="307">
        <f>IF(COUNTIF(AD40:AI40,0)=0,IF(COUNTIFS(AD40:AI40,"*F*")=0,SUM(LARGE(AD40:AI40,{1,2,3,4,5})),IF(COUNTIFS(AD40:AI40,"*F*")=1,SUM(LARGE(AD40:AI40,{1,2,3,4,5})),IF(COUNTIFS(AD40:AI40,"*F*")=2,"C",IF(COUNTIFS(AD40:AI40,"*F*")&gt;2,"F")))),IF(COUNTIFS(AD40:AH40,"*F*")=0,SUM(AD40:AH40),IF(COUNTIFS(AD40:AH40,"*F*")=1,"C",IF(COUNTIFS(AD40:AH40,"*F*")&gt;=2,"F"))))</f>
        <v>323</v>
      </c>
      <c r="BK40" s="308">
        <f t="shared" si="45"/>
        <v>64.599999999999994</v>
      </c>
    </row>
    <row r="41" spans="1:63" ht="17.25" x14ac:dyDescent="0.3">
      <c r="A41" s="311">
        <v>39</v>
      </c>
      <c r="B41" s="287" t="str">
        <f t="shared" si="18"/>
        <v>H</v>
      </c>
      <c r="C41" s="315" t="s">
        <v>0</v>
      </c>
      <c r="D41" s="323">
        <v>17603693</v>
      </c>
      <c r="E41" s="322" t="s">
        <v>341</v>
      </c>
      <c r="F41" s="315">
        <v>301</v>
      </c>
      <c r="G41" s="315">
        <v>96</v>
      </c>
      <c r="H41" s="315" t="s">
        <v>15</v>
      </c>
      <c r="I41" s="315">
        <v>302</v>
      </c>
      <c r="J41" s="315">
        <v>96</v>
      </c>
      <c r="K41" s="315" t="s">
        <v>15</v>
      </c>
      <c r="L41" s="315">
        <v>27</v>
      </c>
      <c r="M41" s="315">
        <v>95</v>
      </c>
      <c r="N41" s="315" t="s">
        <v>15</v>
      </c>
      <c r="O41" s="315">
        <v>29</v>
      </c>
      <c r="P41" s="315">
        <v>95</v>
      </c>
      <c r="Q41" s="315" t="s">
        <v>15</v>
      </c>
      <c r="R41" s="315">
        <v>28</v>
      </c>
      <c r="S41" s="315">
        <v>94</v>
      </c>
      <c r="T41" s="315" t="s">
        <v>15</v>
      </c>
      <c r="U41" s="315"/>
      <c r="V41" s="315"/>
      <c r="W41" s="315"/>
      <c r="X41" s="294">
        <f t="shared" si="19"/>
        <v>301</v>
      </c>
      <c r="Y41" s="294">
        <f t="shared" si="20"/>
        <v>302</v>
      </c>
      <c r="Z41" s="294">
        <f t="shared" si="21"/>
        <v>27</v>
      </c>
      <c r="AA41" s="294">
        <f t="shared" si="22"/>
        <v>29</v>
      </c>
      <c r="AB41" s="294">
        <f t="shared" si="23"/>
        <v>28</v>
      </c>
      <c r="AC41" s="294">
        <f t="shared" si="24"/>
        <v>0</v>
      </c>
      <c r="AD41" s="284">
        <f t="shared" si="25"/>
        <v>96</v>
      </c>
      <c r="AE41" s="284">
        <f t="shared" si="26"/>
        <v>96</v>
      </c>
      <c r="AF41" s="284">
        <f t="shared" si="27"/>
        <v>95</v>
      </c>
      <c r="AG41" s="284">
        <f t="shared" si="28"/>
        <v>95</v>
      </c>
      <c r="AH41" s="284">
        <f t="shared" si="29"/>
        <v>94</v>
      </c>
      <c r="AI41" s="284">
        <f t="shared" si="30"/>
        <v>0</v>
      </c>
      <c r="AJ41" s="285" t="str">
        <f t="shared" si="31"/>
        <v>A1</v>
      </c>
      <c r="AK41" s="285" t="str">
        <f t="shared" si="32"/>
        <v>A1</v>
      </c>
      <c r="AL41" s="285" t="str">
        <f t="shared" si="33"/>
        <v>A1</v>
      </c>
      <c r="AM41" s="285" t="str">
        <f t="shared" si="34"/>
        <v>A1</v>
      </c>
      <c r="AN41" s="285" t="str">
        <f t="shared" si="35"/>
        <v>A1</v>
      </c>
      <c r="AO41" s="285">
        <f t="shared" si="36"/>
        <v>0</v>
      </c>
      <c r="AP41" s="310">
        <f t="shared" si="37"/>
        <v>96</v>
      </c>
      <c r="AQ41" s="310">
        <f t="shared" si="38"/>
        <v>96</v>
      </c>
      <c r="AR41" s="310">
        <f t="shared" si="39"/>
        <v>95</v>
      </c>
      <c r="AS41" s="310">
        <f t="shared" si="40"/>
        <v>95</v>
      </c>
      <c r="AT41" s="310">
        <f t="shared" si="41"/>
        <v>94</v>
      </c>
      <c r="AU41" s="301">
        <f t="array" ref="AU41">IFERROR(INDEX(X41:AC41,SMALL(IF(AD41:AI41=AV41,COLUMN(AD41:AI41)-COLUMN(AD41)+1),COUNTIF(AP41:AP41,AV41))),0)</f>
        <v>301</v>
      </c>
      <c r="AV41" s="301">
        <f t="shared" si="42"/>
        <v>96</v>
      </c>
      <c r="AW41" s="301" t="str">
        <f t="array" ref="AW41">IFERROR(INDEX(AJ41:AO41,SMALL(IF(AD41:AI41=AV41,COLUMN(AD41:AI41)-COLUMN(AD41)+1),COUNTIF(AP41:AP41,AV41))),0)</f>
        <v>A1</v>
      </c>
      <c r="AX41" s="302">
        <f t="array" ref="AX41">IFERROR(INDEX(X41:AC41,SMALL(IF(AD41:AI41=AY41,COLUMN(AD41:AI41)-COLUMN(AD41)+1),COUNTIF(AP41:AQ41,AY41))),0)</f>
        <v>302</v>
      </c>
      <c r="AY41" s="302">
        <f t="array" ref="AY41">IFERROR(LARGE(AD41:AI41,2),0)</f>
        <v>96</v>
      </c>
      <c r="AZ41" s="303" t="str">
        <f t="array" ref="AZ41">IFERROR(INDEX(AJ41:AO41,SMALL(IF(AD41:AI41=AY41,COLUMN(AD41:AI41)-COLUMN(AD41)+1),COUNTIF(AP41:AQ41,AY41))),0)</f>
        <v>A1</v>
      </c>
      <c r="BA41" s="304">
        <f t="array" ref="BA41">IFERROR(INDEX(X41:AC41,SMALL(IF(AD41:AI41=BB41,COLUMN(AD41:AI41)-COLUMN(AD41)+1),COUNTIF(AP41:AR41,BB41))),0)</f>
        <v>27</v>
      </c>
      <c r="BB41" s="304">
        <f t="array" ref="BB41">IFERROR(LARGE(AD41:AI41,3),0)</f>
        <v>95</v>
      </c>
      <c r="BC41" s="304" t="str">
        <f t="array" ref="BC41">IFERROR(INDEX(AJ41:AO41,SMALL(IF(AD41:AI41=BB41,COLUMN(AD41:AI41)-COLUMN(AD41)+1),COUNTIF(AP41:AR41,BB41))),0)</f>
        <v>A1</v>
      </c>
      <c r="BD41" s="305">
        <f t="array" ref="BD41">IFERROR(INDEX(X41:AC41,SMALL(IF(AD41:AI41=BE41,COLUMN(AD41:AI41)-COLUMN(AD41)+1),COUNTIF(AP41:AS41,BE41))),0)</f>
        <v>29</v>
      </c>
      <c r="BE41" s="305">
        <f t="shared" si="43"/>
        <v>95</v>
      </c>
      <c r="BF41" s="305" t="str">
        <f t="array" ref="BF41">IFERROR(INDEX(AJ41:AO41,SMALL(IF(AD41:AI41=BE41,COLUMN(AD41:AI41)-COLUMN(AD41)+1),COUNTIF(AP41:AS41,BE41))),0)</f>
        <v>A1</v>
      </c>
      <c r="BG41" s="306">
        <f t="array" ref="BG41">IFERROR(INDEX(X41:AC41,SMALL(IF(AD41:AI41=BH41,COLUMN(AD41:AI41)-COLUMN(AD41)+1),COUNTIF(AP41:AT41,BH41))),0)</f>
        <v>28</v>
      </c>
      <c r="BH41" s="306">
        <f t="shared" si="44"/>
        <v>94</v>
      </c>
      <c r="BI41" s="306" t="str">
        <f t="array" ref="BI41">IFERROR(INDEX(AJ41:AO41,SMALL(IF(AD41:AI41=BH41,COLUMN(AD41:AI41)-COLUMN(AD41)+1),COUNTIF(AP41:AT41,BH41))),0)</f>
        <v>A1</v>
      </c>
      <c r="BJ41" s="307">
        <f>IF(COUNTIF(AD41:AI41,0)=0,IF(COUNTIFS(AD41:AI41,"*F*")=0,SUM(LARGE(AD41:AI41,{1,2,3,4,5})),IF(COUNTIFS(AD41:AI41,"*F*")=1,SUM(LARGE(AD41:AI41,{1,2,3,4,5})),IF(COUNTIFS(AD41:AI41,"*F*")=2,"C",IF(COUNTIFS(AD41:AI41,"*F*")&gt;2,"F")))),IF(COUNTIFS(AD41:AH41,"*F*")=0,SUM(AD41:AH41),IF(COUNTIFS(AD41:AH41,"*F*")=1,"C",IF(COUNTIFS(AD41:AH41,"*F*")&gt;=2,"F"))))</f>
        <v>476</v>
      </c>
      <c r="BK41" s="308">
        <f t="shared" si="45"/>
        <v>95.2</v>
      </c>
    </row>
    <row r="42" spans="1:63" ht="17.25" x14ac:dyDescent="0.3">
      <c r="A42" s="311">
        <v>40</v>
      </c>
      <c r="B42" s="287" t="str">
        <f t="shared" si="18"/>
        <v>H</v>
      </c>
      <c r="C42" s="315" t="s">
        <v>0</v>
      </c>
      <c r="D42" s="323">
        <v>17603694</v>
      </c>
      <c r="E42" s="322" t="s">
        <v>343</v>
      </c>
      <c r="F42" s="315">
        <v>301</v>
      </c>
      <c r="G42" s="315">
        <v>94</v>
      </c>
      <c r="H42" s="315" t="s">
        <v>16</v>
      </c>
      <c r="I42" s="315">
        <v>302</v>
      </c>
      <c r="J42" s="315">
        <v>92</v>
      </c>
      <c r="K42" s="315" t="s">
        <v>16</v>
      </c>
      <c r="L42" s="315">
        <v>27</v>
      </c>
      <c r="M42" s="315">
        <v>90</v>
      </c>
      <c r="N42" s="315" t="s">
        <v>15</v>
      </c>
      <c r="O42" s="315">
        <v>29</v>
      </c>
      <c r="P42" s="315">
        <v>91</v>
      </c>
      <c r="Q42" s="315" t="s">
        <v>16</v>
      </c>
      <c r="R42" s="315">
        <v>28</v>
      </c>
      <c r="S42" s="315">
        <v>72</v>
      </c>
      <c r="T42" s="315" t="s">
        <v>18</v>
      </c>
      <c r="U42" s="315"/>
      <c r="V42" s="315"/>
      <c r="W42" s="315"/>
      <c r="X42" s="294">
        <f t="shared" si="19"/>
        <v>301</v>
      </c>
      <c r="Y42" s="294">
        <f t="shared" si="20"/>
        <v>302</v>
      </c>
      <c r="Z42" s="294">
        <f t="shared" si="21"/>
        <v>27</v>
      </c>
      <c r="AA42" s="294">
        <f t="shared" si="22"/>
        <v>29</v>
      </c>
      <c r="AB42" s="294">
        <f t="shared" si="23"/>
        <v>28</v>
      </c>
      <c r="AC42" s="294">
        <f t="shared" si="24"/>
        <v>0</v>
      </c>
      <c r="AD42" s="284">
        <f t="shared" si="25"/>
        <v>94</v>
      </c>
      <c r="AE42" s="284">
        <f t="shared" si="26"/>
        <v>92</v>
      </c>
      <c r="AF42" s="284">
        <f t="shared" si="27"/>
        <v>90</v>
      </c>
      <c r="AG42" s="284">
        <f t="shared" si="28"/>
        <v>91</v>
      </c>
      <c r="AH42" s="284">
        <f t="shared" si="29"/>
        <v>72</v>
      </c>
      <c r="AI42" s="284">
        <f t="shared" si="30"/>
        <v>0</v>
      </c>
      <c r="AJ42" s="285" t="str">
        <f t="shared" si="31"/>
        <v>A2</v>
      </c>
      <c r="AK42" s="285" t="str">
        <f t="shared" si="32"/>
        <v>A2</v>
      </c>
      <c r="AL42" s="285" t="str">
        <f t="shared" si="33"/>
        <v>A1</v>
      </c>
      <c r="AM42" s="285" t="str">
        <f t="shared" si="34"/>
        <v>A2</v>
      </c>
      <c r="AN42" s="285" t="str">
        <f t="shared" si="35"/>
        <v>B2</v>
      </c>
      <c r="AO42" s="285">
        <f t="shared" si="36"/>
        <v>0</v>
      </c>
      <c r="AP42" s="310">
        <f t="shared" si="37"/>
        <v>94</v>
      </c>
      <c r="AQ42" s="310">
        <f t="shared" si="38"/>
        <v>92</v>
      </c>
      <c r="AR42" s="310">
        <f t="shared" si="39"/>
        <v>91</v>
      </c>
      <c r="AS42" s="310">
        <f t="shared" si="40"/>
        <v>90</v>
      </c>
      <c r="AT42" s="310">
        <f t="shared" si="41"/>
        <v>72</v>
      </c>
      <c r="AU42" s="301">
        <f t="array" ref="AU42">IFERROR(INDEX(X42:AC42,SMALL(IF(AD42:AI42=AV42,COLUMN(AD42:AI42)-COLUMN(AD42)+1),COUNTIF(AP42:AP42,AV42))),0)</f>
        <v>301</v>
      </c>
      <c r="AV42" s="301">
        <f t="shared" si="42"/>
        <v>94</v>
      </c>
      <c r="AW42" s="301" t="str">
        <f t="array" ref="AW42">IFERROR(INDEX(AJ42:AO42,SMALL(IF(AD42:AI42=AV42,COLUMN(AD42:AI42)-COLUMN(AD42)+1),COUNTIF(AP42:AP42,AV42))),0)</f>
        <v>A2</v>
      </c>
      <c r="AX42" s="302">
        <f t="array" ref="AX42">IFERROR(INDEX(X42:AC42,SMALL(IF(AD42:AI42=AY42,COLUMN(AD42:AI42)-COLUMN(AD42)+1),COUNTIF(AP42:AQ42,AY42))),0)</f>
        <v>302</v>
      </c>
      <c r="AY42" s="302">
        <f t="array" ref="AY42">IFERROR(LARGE(AD42:AI42,2),0)</f>
        <v>92</v>
      </c>
      <c r="AZ42" s="303" t="str">
        <f t="array" ref="AZ42">IFERROR(INDEX(AJ42:AO42,SMALL(IF(AD42:AI42=AY42,COLUMN(AD42:AI42)-COLUMN(AD42)+1),COUNTIF(AP42:AQ42,AY42))),0)</f>
        <v>A2</v>
      </c>
      <c r="BA42" s="304">
        <f t="array" ref="BA42">IFERROR(INDEX(X42:AC42,SMALL(IF(AD42:AI42=BB42,COLUMN(AD42:AI42)-COLUMN(AD42)+1),COUNTIF(AP42:AR42,BB42))),0)</f>
        <v>29</v>
      </c>
      <c r="BB42" s="304">
        <f t="array" ref="BB42">IFERROR(LARGE(AD42:AI42,3),0)</f>
        <v>91</v>
      </c>
      <c r="BC42" s="304" t="str">
        <f t="array" ref="BC42">IFERROR(INDEX(AJ42:AO42,SMALL(IF(AD42:AI42=BB42,COLUMN(AD42:AI42)-COLUMN(AD42)+1),COUNTIF(AP42:AR42,BB42))),0)</f>
        <v>A2</v>
      </c>
      <c r="BD42" s="305">
        <f t="array" ref="BD42">IFERROR(INDEX(X42:AC42,SMALL(IF(AD42:AI42=BE42,COLUMN(AD42:AI42)-COLUMN(AD42)+1),COUNTIF(AP42:AS42,BE42))),0)</f>
        <v>27</v>
      </c>
      <c r="BE42" s="305">
        <f t="shared" si="43"/>
        <v>90</v>
      </c>
      <c r="BF42" s="305" t="str">
        <f t="array" ref="BF42">IFERROR(INDEX(AJ42:AO42,SMALL(IF(AD42:AI42=BE42,COLUMN(AD42:AI42)-COLUMN(AD42)+1),COUNTIF(AP42:AS42,BE42))),0)</f>
        <v>A1</v>
      </c>
      <c r="BG42" s="306">
        <f t="array" ref="BG42">IFERROR(INDEX(X42:AC42,SMALL(IF(AD42:AI42=BH42,COLUMN(AD42:AI42)-COLUMN(AD42)+1),COUNTIF(AP42:AT42,BH42))),0)</f>
        <v>28</v>
      </c>
      <c r="BH42" s="306">
        <f t="shared" si="44"/>
        <v>72</v>
      </c>
      <c r="BI42" s="306" t="str">
        <f t="array" ref="BI42">IFERROR(INDEX(AJ42:AO42,SMALL(IF(AD42:AI42=BH42,COLUMN(AD42:AI42)-COLUMN(AD42)+1),COUNTIF(AP42:AT42,BH42))),0)</f>
        <v>B2</v>
      </c>
      <c r="BJ42" s="307">
        <f>IF(COUNTIF(AD42:AI42,0)=0,IF(COUNTIFS(AD42:AI42,"*F*")=0,SUM(LARGE(AD42:AI42,{1,2,3,4,5})),IF(COUNTIFS(AD42:AI42,"*F*")=1,SUM(LARGE(AD42:AI42,{1,2,3,4,5})),IF(COUNTIFS(AD42:AI42,"*F*")=2,"C",IF(COUNTIFS(AD42:AI42,"*F*")&gt;2,"F")))),IF(COUNTIFS(AD42:AH42,"*F*")=0,SUM(AD42:AH42),IF(COUNTIFS(AD42:AH42,"*F*")=1,"C",IF(COUNTIFS(AD42:AH42,"*F*")&gt;=2,"F"))))</f>
        <v>439</v>
      </c>
      <c r="BK42" s="308">
        <f t="shared" si="45"/>
        <v>87.8</v>
      </c>
    </row>
    <row r="43" spans="1:63" ht="17.25" x14ac:dyDescent="0.3">
      <c r="A43" s="311">
        <v>41</v>
      </c>
      <c r="B43" s="287" t="str">
        <f t="shared" si="18"/>
        <v>H</v>
      </c>
      <c r="C43" s="315" t="s">
        <v>0</v>
      </c>
      <c r="D43" s="323">
        <v>17603695</v>
      </c>
      <c r="E43" s="322" t="s">
        <v>344</v>
      </c>
      <c r="F43" s="315">
        <v>301</v>
      </c>
      <c r="G43" s="315">
        <v>95</v>
      </c>
      <c r="H43" s="315" t="s">
        <v>15</v>
      </c>
      <c r="I43" s="315">
        <v>302</v>
      </c>
      <c r="J43" s="315">
        <v>89</v>
      </c>
      <c r="K43" s="315" t="s">
        <v>16</v>
      </c>
      <c r="L43" s="315">
        <v>27</v>
      </c>
      <c r="M43" s="315">
        <v>90</v>
      </c>
      <c r="N43" s="315" t="s">
        <v>15</v>
      </c>
      <c r="O43" s="315">
        <v>29</v>
      </c>
      <c r="P43" s="315">
        <v>95</v>
      </c>
      <c r="Q43" s="315" t="s">
        <v>15</v>
      </c>
      <c r="R43" s="315">
        <v>28</v>
      </c>
      <c r="S43" s="315">
        <v>78</v>
      </c>
      <c r="T43" s="315" t="s">
        <v>17</v>
      </c>
      <c r="U43" s="315"/>
      <c r="V43" s="315"/>
      <c r="W43" s="315"/>
      <c r="X43" s="294">
        <f t="shared" si="19"/>
        <v>301</v>
      </c>
      <c r="Y43" s="294">
        <f t="shared" si="20"/>
        <v>302</v>
      </c>
      <c r="Z43" s="294">
        <f t="shared" si="21"/>
        <v>27</v>
      </c>
      <c r="AA43" s="294">
        <f t="shared" si="22"/>
        <v>29</v>
      </c>
      <c r="AB43" s="294">
        <f t="shared" si="23"/>
        <v>28</v>
      </c>
      <c r="AC43" s="294">
        <f t="shared" si="24"/>
        <v>0</v>
      </c>
      <c r="AD43" s="284">
        <f t="shared" si="25"/>
        <v>95</v>
      </c>
      <c r="AE43" s="284">
        <f t="shared" si="26"/>
        <v>89</v>
      </c>
      <c r="AF43" s="284">
        <f t="shared" si="27"/>
        <v>90</v>
      </c>
      <c r="AG43" s="284">
        <f t="shared" si="28"/>
        <v>95</v>
      </c>
      <c r="AH43" s="284">
        <f t="shared" si="29"/>
        <v>78</v>
      </c>
      <c r="AI43" s="284">
        <f t="shared" si="30"/>
        <v>0</v>
      </c>
      <c r="AJ43" s="285" t="str">
        <f t="shared" si="31"/>
        <v>A1</v>
      </c>
      <c r="AK43" s="285" t="str">
        <f t="shared" si="32"/>
        <v>A2</v>
      </c>
      <c r="AL43" s="285" t="str">
        <f t="shared" si="33"/>
        <v>A1</v>
      </c>
      <c r="AM43" s="285" t="str">
        <f t="shared" si="34"/>
        <v>A1</v>
      </c>
      <c r="AN43" s="285" t="str">
        <f t="shared" si="35"/>
        <v>B1</v>
      </c>
      <c r="AO43" s="285">
        <f t="shared" si="36"/>
        <v>0</v>
      </c>
      <c r="AP43" s="310">
        <f t="shared" si="37"/>
        <v>95</v>
      </c>
      <c r="AQ43" s="310">
        <f t="shared" si="38"/>
        <v>95</v>
      </c>
      <c r="AR43" s="310">
        <f t="shared" si="39"/>
        <v>90</v>
      </c>
      <c r="AS43" s="310">
        <f t="shared" si="40"/>
        <v>89</v>
      </c>
      <c r="AT43" s="310">
        <f t="shared" si="41"/>
        <v>78</v>
      </c>
      <c r="AU43" s="301">
        <f t="array" ref="AU43">IFERROR(INDEX(X43:AC43,SMALL(IF(AD43:AI43=AV43,COLUMN(AD43:AI43)-COLUMN(AD43)+1),COUNTIF(AP43:AP43,AV43))),0)</f>
        <v>301</v>
      </c>
      <c r="AV43" s="301">
        <f t="shared" si="42"/>
        <v>95</v>
      </c>
      <c r="AW43" s="301" t="str">
        <f t="array" ref="AW43">IFERROR(INDEX(AJ43:AO43,SMALL(IF(AD43:AI43=AV43,COLUMN(AD43:AI43)-COLUMN(AD43)+1),COUNTIF(AP43:AP43,AV43))),0)</f>
        <v>A1</v>
      </c>
      <c r="AX43" s="302">
        <f t="array" ref="AX43">IFERROR(INDEX(X43:AC43,SMALL(IF(AD43:AI43=AY43,COLUMN(AD43:AI43)-COLUMN(AD43)+1),COUNTIF(AP43:AQ43,AY43))),0)</f>
        <v>29</v>
      </c>
      <c r="AY43" s="302">
        <f t="array" ref="AY43">IFERROR(LARGE(AD43:AI43,2),0)</f>
        <v>95</v>
      </c>
      <c r="AZ43" s="303" t="str">
        <f t="array" ref="AZ43">IFERROR(INDEX(AJ43:AO43,SMALL(IF(AD43:AI43=AY43,COLUMN(AD43:AI43)-COLUMN(AD43)+1),COUNTIF(AP43:AQ43,AY43))),0)</f>
        <v>A1</v>
      </c>
      <c r="BA43" s="304">
        <f t="array" ref="BA43">IFERROR(INDEX(X43:AC43,SMALL(IF(AD43:AI43=BB43,COLUMN(AD43:AI43)-COLUMN(AD43)+1),COUNTIF(AP43:AR43,BB43))),0)</f>
        <v>27</v>
      </c>
      <c r="BB43" s="304">
        <f t="array" ref="BB43">IFERROR(LARGE(AD43:AI43,3),0)</f>
        <v>90</v>
      </c>
      <c r="BC43" s="304" t="str">
        <f t="array" ref="BC43">IFERROR(INDEX(AJ43:AO43,SMALL(IF(AD43:AI43=BB43,COLUMN(AD43:AI43)-COLUMN(AD43)+1),COUNTIF(AP43:AR43,BB43))),0)</f>
        <v>A1</v>
      </c>
      <c r="BD43" s="305">
        <f t="array" ref="BD43">IFERROR(INDEX(X43:AC43,SMALL(IF(AD43:AI43=BE43,COLUMN(AD43:AI43)-COLUMN(AD43)+1),COUNTIF(AP43:AS43,BE43))),0)</f>
        <v>302</v>
      </c>
      <c r="BE43" s="305">
        <f t="shared" si="43"/>
        <v>89</v>
      </c>
      <c r="BF43" s="305" t="str">
        <f t="array" ref="BF43">IFERROR(INDEX(AJ43:AO43,SMALL(IF(AD43:AI43=BE43,COLUMN(AD43:AI43)-COLUMN(AD43)+1),COUNTIF(AP43:AS43,BE43))),0)</f>
        <v>A2</v>
      </c>
      <c r="BG43" s="306">
        <f t="array" ref="BG43">IFERROR(INDEX(X43:AC43,SMALL(IF(AD43:AI43=BH43,COLUMN(AD43:AI43)-COLUMN(AD43)+1),COUNTIF(AP43:AT43,BH43))),0)</f>
        <v>28</v>
      </c>
      <c r="BH43" s="306">
        <f t="shared" si="44"/>
        <v>78</v>
      </c>
      <c r="BI43" s="306" t="str">
        <f t="array" ref="BI43">IFERROR(INDEX(AJ43:AO43,SMALL(IF(AD43:AI43=BH43,COLUMN(AD43:AI43)-COLUMN(AD43)+1),COUNTIF(AP43:AT43,BH43))),0)</f>
        <v>B1</v>
      </c>
      <c r="BJ43" s="307">
        <f>IF(COUNTIF(AD43:AI43,0)=0,IF(COUNTIFS(AD43:AI43,"*F*")=0,SUM(LARGE(AD43:AI43,{1,2,3,4,5})),IF(COUNTIFS(AD43:AI43,"*F*")=1,SUM(LARGE(AD43:AI43,{1,2,3,4,5})),IF(COUNTIFS(AD43:AI43,"*F*")=2,"C",IF(COUNTIFS(AD43:AI43,"*F*")&gt;2,"F")))),IF(COUNTIFS(AD43:AH43,"*F*")=0,SUM(AD43:AH43),IF(COUNTIFS(AD43:AH43,"*F*")=1,"C",IF(COUNTIFS(AD43:AH43,"*F*")&gt;=2,"F"))))</f>
        <v>447</v>
      </c>
      <c r="BK43" s="308">
        <f t="shared" si="45"/>
        <v>89.4</v>
      </c>
    </row>
    <row r="44" spans="1:63" ht="17.25" x14ac:dyDescent="0.3">
      <c r="A44" s="311">
        <v>42</v>
      </c>
      <c r="B44" s="287" t="str">
        <f t="shared" si="18"/>
        <v>H</v>
      </c>
      <c r="C44" s="315" t="s">
        <v>1</v>
      </c>
      <c r="D44" s="323">
        <v>17603696</v>
      </c>
      <c r="E44" s="322" t="s">
        <v>346</v>
      </c>
      <c r="F44" s="315">
        <v>301</v>
      </c>
      <c r="G44" s="315">
        <v>85</v>
      </c>
      <c r="H44" s="315" t="s">
        <v>18</v>
      </c>
      <c r="I44" s="315">
        <v>302</v>
      </c>
      <c r="J44" s="315">
        <v>76</v>
      </c>
      <c r="K44" s="315" t="s">
        <v>19</v>
      </c>
      <c r="L44" s="315">
        <v>27</v>
      </c>
      <c r="M44" s="315">
        <v>83</v>
      </c>
      <c r="N44" s="315" t="s">
        <v>16</v>
      </c>
      <c r="O44" s="315">
        <v>29</v>
      </c>
      <c r="P44" s="315">
        <v>86</v>
      </c>
      <c r="Q44" s="315" t="s">
        <v>17</v>
      </c>
      <c r="R44" s="315">
        <v>28</v>
      </c>
      <c r="S44" s="315">
        <v>58</v>
      </c>
      <c r="T44" s="315" t="s">
        <v>21</v>
      </c>
      <c r="U44" s="315"/>
      <c r="V44" s="315"/>
      <c r="W44" s="315"/>
      <c r="X44" s="294">
        <f t="shared" si="19"/>
        <v>301</v>
      </c>
      <c r="Y44" s="294">
        <f t="shared" si="20"/>
        <v>302</v>
      </c>
      <c r="Z44" s="294">
        <f t="shared" si="21"/>
        <v>27</v>
      </c>
      <c r="AA44" s="294">
        <f t="shared" si="22"/>
        <v>29</v>
      </c>
      <c r="AB44" s="294">
        <f t="shared" si="23"/>
        <v>28</v>
      </c>
      <c r="AC44" s="294">
        <f t="shared" si="24"/>
        <v>0</v>
      </c>
      <c r="AD44" s="284">
        <f t="shared" si="25"/>
        <v>85</v>
      </c>
      <c r="AE44" s="284">
        <f t="shared" si="26"/>
        <v>76</v>
      </c>
      <c r="AF44" s="284">
        <f t="shared" si="27"/>
        <v>83</v>
      </c>
      <c r="AG44" s="284">
        <f t="shared" si="28"/>
        <v>86</v>
      </c>
      <c r="AH44" s="284">
        <f t="shared" si="29"/>
        <v>58</v>
      </c>
      <c r="AI44" s="284">
        <f t="shared" si="30"/>
        <v>0</v>
      </c>
      <c r="AJ44" s="285" t="str">
        <f t="shared" si="31"/>
        <v>B2</v>
      </c>
      <c r="AK44" s="285" t="str">
        <f t="shared" si="32"/>
        <v>C1</v>
      </c>
      <c r="AL44" s="285" t="str">
        <f t="shared" si="33"/>
        <v>A2</v>
      </c>
      <c r="AM44" s="285" t="str">
        <f t="shared" si="34"/>
        <v>B1</v>
      </c>
      <c r="AN44" s="285" t="str">
        <f t="shared" si="35"/>
        <v>D1</v>
      </c>
      <c r="AO44" s="285">
        <f t="shared" si="36"/>
        <v>0</v>
      </c>
      <c r="AP44" s="310">
        <f t="shared" si="37"/>
        <v>86</v>
      </c>
      <c r="AQ44" s="310">
        <f t="shared" si="38"/>
        <v>85</v>
      </c>
      <c r="AR44" s="310">
        <f t="shared" si="39"/>
        <v>83</v>
      </c>
      <c r="AS44" s="310">
        <f t="shared" si="40"/>
        <v>76</v>
      </c>
      <c r="AT44" s="310">
        <f t="shared" si="41"/>
        <v>58</v>
      </c>
      <c r="AU44" s="301">
        <f t="array" ref="AU44">IFERROR(INDEX(X44:AC44,SMALL(IF(AD44:AI44=AV44,COLUMN(AD44:AI44)-COLUMN(AD44)+1),COUNTIF(AP44:AP44,AV44))),0)</f>
        <v>29</v>
      </c>
      <c r="AV44" s="301">
        <f t="shared" si="42"/>
        <v>86</v>
      </c>
      <c r="AW44" s="301" t="str">
        <f t="array" ref="AW44">IFERROR(INDEX(AJ44:AO44,SMALL(IF(AD44:AI44=AV44,COLUMN(AD44:AI44)-COLUMN(AD44)+1),COUNTIF(AP44:AP44,AV44))),0)</f>
        <v>B1</v>
      </c>
      <c r="AX44" s="302">
        <f t="array" ref="AX44">IFERROR(INDEX(X44:AC44,SMALL(IF(AD44:AI44=AY44,COLUMN(AD44:AI44)-COLUMN(AD44)+1),COUNTIF(AP44:AQ44,AY44))),0)</f>
        <v>301</v>
      </c>
      <c r="AY44" s="302">
        <f t="array" ref="AY44">IFERROR(LARGE(AD44:AI44,2),0)</f>
        <v>85</v>
      </c>
      <c r="AZ44" s="303" t="str">
        <f t="array" ref="AZ44">IFERROR(INDEX(AJ44:AO44,SMALL(IF(AD44:AI44=AY44,COLUMN(AD44:AI44)-COLUMN(AD44)+1),COUNTIF(AP44:AQ44,AY44))),0)</f>
        <v>B2</v>
      </c>
      <c r="BA44" s="304">
        <f t="array" ref="BA44">IFERROR(INDEX(X44:AC44,SMALL(IF(AD44:AI44=BB44,COLUMN(AD44:AI44)-COLUMN(AD44)+1),COUNTIF(AP44:AR44,BB44))),0)</f>
        <v>27</v>
      </c>
      <c r="BB44" s="304">
        <f t="array" ref="BB44">IFERROR(LARGE(AD44:AI44,3),0)</f>
        <v>83</v>
      </c>
      <c r="BC44" s="304" t="str">
        <f t="array" ref="BC44">IFERROR(INDEX(AJ44:AO44,SMALL(IF(AD44:AI44=BB44,COLUMN(AD44:AI44)-COLUMN(AD44)+1),COUNTIF(AP44:AR44,BB44))),0)</f>
        <v>A2</v>
      </c>
      <c r="BD44" s="305">
        <f t="array" ref="BD44">IFERROR(INDEX(X44:AC44,SMALL(IF(AD44:AI44=BE44,COLUMN(AD44:AI44)-COLUMN(AD44)+1),COUNTIF(AP44:AS44,BE44))),0)</f>
        <v>302</v>
      </c>
      <c r="BE44" s="305">
        <f t="shared" si="43"/>
        <v>76</v>
      </c>
      <c r="BF44" s="305" t="str">
        <f t="array" ref="BF44">IFERROR(INDEX(AJ44:AO44,SMALL(IF(AD44:AI44=BE44,COLUMN(AD44:AI44)-COLUMN(AD44)+1),COUNTIF(AP44:AS44,BE44))),0)</f>
        <v>C1</v>
      </c>
      <c r="BG44" s="306">
        <f t="array" ref="BG44">IFERROR(INDEX(X44:AC44,SMALL(IF(AD44:AI44=BH44,COLUMN(AD44:AI44)-COLUMN(AD44)+1),COUNTIF(AP44:AT44,BH44))),0)</f>
        <v>28</v>
      </c>
      <c r="BH44" s="306">
        <f t="shared" si="44"/>
        <v>58</v>
      </c>
      <c r="BI44" s="306" t="str">
        <f t="array" ref="BI44">IFERROR(INDEX(AJ44:AO44,SMALL(IF(AD44:AI44=BH44,COLUMN(AD44:AI44)-COLUMN(AD44)+1),COUNTIF(AP44:AT44,BH44))),0)</f>
        <v>D1</v>
      </c>
      <c r="BJ44" s="307">
        <f>IF(COUNTIF(AD44:AI44,0)=0,IF(COUNTIFS(AD44:AI44,"*F*")=0,SUM(LARGE(AD44:AI44,{1,2,3,4,5})),IF(COUNTIFS(AD44:AI44,"*F*")=1,SUM(LARGE(AD44:AI44,{1,2,3,4,5})),IF(COUNTIFS(AD44:AI44,"*F*")=2,"C",IF(COUNTIFS(AD44:AI44,"*F*")&gt;2,"F")))),IF(COUNTIFS(AD44:AH44,"*F*")=0,SUM(AD44:AH44),IF(COUNTIFS(AD44:AH44,"*F*")=1,"C",IF(COUNTIFS(AD44:AH44,"*F*")&gt;=2,"F"))))</f>
        <v>388</v>
      </c>
      <c r="BK44" s="308">
        <f t="shared" si="45"/>
        <v>77.599999999999994</v>
      </c>
    </row>
    <row r="45" spans="1:63" ht="17.25" x14ac:dyDescent="0.3">
      <c r="A45" s="311">
        <v>43</v>
      </c>
      <c r="B45" s="287" t="str">
        <f t="shared" si="18"/>
        <v>H</v>
      </c>
      <c r="C45" s="315" t="s">
        <v>0</v>
      </c>
      <c r="D45" s="323">
        <v>17603697</v>
      </c>
      <c r="E45" s="322" t="s">
        <v>348</v>
      </c>
      <c r="F45" s="315">
        <v>301</v>
      </c>
      <c r="G45" s="315">
        <v>74</v>
      </c>
      <c r="H45" s="315" t="s">
        <v>20</v>
      </c>
      <c r="I45" s="315">
        <v>302</v>
      </c>
      <c r="J45" s="315">
        <v>75</v>
      </c>
      <c r="K45" s="315" t="s">
        <v>19</v>
      </c>
      <c r="L45" s="315">
        <v>27</v>
      </c>
      <c r="M45" s="315">
        <v>70</v>
      </c>
      <c r="N45" s="315" t="s">
        <v>19</v>
      </c>
      <c r="O45" s="315">
        <v>29</v>
      </c>
      <c r="P45" s="315">
        <v>76</v>
      </c>
      <c r="Q45" s="315" t="s">
        <v>19</v>
      </c>
      <c r="R45" s="315">
        <v>28</v>
      </c>
      <c r="S45" s="315">
        <v>59</v>
      </c>
      <c r="T45" s="315" t="s">
        <v>21</v>
      </c>
      <c r="U45" s="315"/>
      <c r="V45" s="315"/>
      <c r="W45" s="315"/>
      <c r="X45" s="294">
        <f t="shared" si="19"/>
        <v>301</v>
      </c>
      <c r="Y45" s="294">
        <f t="shared" si="20"/>
        <v>302</v>
      </c>
      <c r="Z45" s="294">
        <f t="shared" si="21"/>
        <v>27</v>
      </c>
      <c r="AA45" s="294">
        <f t="shared" si="22"/>
        <v>29</v>
      </c>
      <c r="AB45" s="294">
        <f t="shared" si="23"/>
        <v>28</v>
      </c>
      <c r="AC45" s="294">
        <f t="shared" si="24"/>
        <v>0</v>
      </c>
      <c r="AD45" s="284">
        <f t="shared" si="25"/>
        <v>74</v>
      </c>
      <c r="AE45" s="284">
        <f t="shared" si="26"/>
        <v>75</v>
      </c>
      <c r="AF45" s="284">
        <f t="shared" si="27"/>
        <v>70</v>
      </c>
      <c r="AG45" s="284">
        <f t="shared" si="28"/>
        <v>76</v>
      </c>
      <c r="AH45" s="284">
        <f t="shared" si="29"/>
        <v>59</v>
      </c>
      <c r="AI45" s="284">
        <f t="shared" si="30"/>
        <v>0</v>
      </c>
      <c r="AJ45" s="285" t="str">
        <f t="shared" si="31"/>
        <v>C2</v>
      </c>
      <c r="AK45" s="285" t="str">
        <f t="shared" si="32"/>
        <v>C1</v>
      </c>
      <c r="AL45" s="285" t="str">
        <f t="shared" si="33"/>
        <v>C1</v>
      </c>
      <c r="AM45" s="285" t="str">
        <f t="shared" si="34"/>
        <v>C1</v>
      </c>
      <c r="AN45" s="285" t="str">
        <f t="shared" si="35"/>
        <v>D1</v>
      </c>
      <c r="AO45" s="285">
        <f t="shared" si="36"/>
        <v>0</v>
      </c>
      <c r="AP45" s="310">
        <f t="shared" si="37"/>
        <v>76</v>
      </c>
      <c r="AQ45" s="310">
        <f t="shared" si="38"/>
        <v>75</v>
      </c>
      <c r="AR45" s="310">
        <f t="shared" si="39"/>
        <v>74</v>
      </c>
      <c r="AS45" s="310">
        <f t="shared" si="40"/>
        <v>70</v>
      </c>
      <c r="AT45" s="310">
        <f t="shared" si="41"/>
        <v>59</v>
      </c>
      <c r="AU45" s="301">
        <f t="array" ref="AU45">IFERROR(INDEX(X45:AC45,SMALL(IF(AD45:AI45=AV45,COLUMN(AD45:AI45)-COLUMN(AD45)+1),COUNTIF(AP45:AP45,AV45))),0)</f>
        <v>29</v>
      </c>
      <c r="AV45" s="301">
        <f t="shared" si="42"/>
        <v>76</v>
      </c>
      <c r="AW45" s="301" t="str">
        <f t="array" ref="AW45">IFERROR(INDEX(AJ45:AO45,SMALL(IF(AD45:AI45=AV45,COLUMN(AD45:AI45)-COLUMN(AD45)+1),COUNTIF(AP45:AP45,AV45))),0)</f>
        <v>C1</v>
      </c>
      <c r="AX45" s="302">
        <f t="array" ref="AX45">IFERROR(INDEX(X45:AC45,SMALL(IF(AD45:AI45=AY45,COLUMN(AD45:AI45)-COLUMN(AD45)+1),COUNTIF(AP45:AQ45,AY45))),0)</f>
        <v>302</v>
      </c>
      <c r="AY45" s="302">
        <f t="array" ref="AY45">IFERROR(LARGE(AD45:AI45,2),0)</f>
        <v>75</v>
      </c>
      <c r="AZ45" s="303" t="str">
        <f t="array" ref="AZ45">IFERROR(INDEX(AJ45:AO45,SMALL(IF(AD45:AI45=AY45,COLUMN(AD45:AI45)-COLUMN(AD45)+1),COUNTIF(AP45:AQ45,AY45))),0)</f>
        <v>C1</v>
      </c>
      <c r="BA45" s="304">
        <f t="array" ref="BA45">IFERROR(INDEX(X45:AC45,SMALL(IF(AD45:AI45=BB45,COLUMN(AD45:AI45)-COLUMN(AD45)+1),COUNTIF(AP45:AR45,BB45))),0)</f>
        <v>301</v>
      </c>
      <c r="BB45" s="304">
        <f t="array" ref="BB45">IFERROR(LARGE(AD45:AI45,3),0)</f>
        <v>74</v>
      </c>
      <c r="BC45" s="304" t="str">
        <f t="array" ref="BC45">IFERROR(INDEX(AJ45:AO45,SMALL(IF(AD45:AI45=BB45,COLUMN(AD45:AI45)-COLUMN(AD45)+1),COUNTIF(AP45:AR45,BB45))),0)</f>
        <v>C2</v>
      </c>
      <c r="BD45" s="305">
        <f t="array" ref="BD45">IFERROR(INDEX(X45:AC45,SMALL(IF(AD45:AI45=BE45,COLUMN(AD45:AI45)-COLUMN(AD45)+1),COUNTIF(AP45:AS45,BE45))),0)</f>
        <v>27</v>
      </c>
      <c r="BE45" s="305">
        <f t="shared" si="43"/>
        <v>70</v>
      </c>
      <c r="BF45" s="305" t="str">
        <f t="array" ref="BF45">IFERROR(INDEX(AJ45:AO45,SMALL(IF(AD45:AI45=BE45,COLUMN(AD45:AI45)-COLUMN(AD45)+1),COUNTIF(AP45:AS45,BE45))),0)</f>
        <v>C1</v>
      </c>
      <c r="BG45" s="306">
        <f t="array" ref="BG45">IFERROR(INDEX(X45:AC45,SMALL(IF(AD45:AI45=BH45,COLUMN(AD45:AI45)-COLUMN(AD45)+1),COUNTIF(AP45:AT45,BH45))),0)</f>
        <v>28</v>
      </c>
      <c r="BH45" s="306">
        <f t="shared" si="44"/>
        <v>59</v>
      </c>
      <c r="BI45" s="306" t="str">
        <f t="array" ref="BI45">IFERROR(INDEX(AJ45:AO45,SMALL(IF(AD45:AI45=BH45,COLUMN(AD45:AI45)-COLUMN(AD45)+1),COUNTIF(AP45:AT45,BH45))),0)</f>
        <v>D1</v>
      </c>
      <c r="BJ45" s="307">
        <f>IF(COUNTIF(AD45:AI45,0)=0,IF(COUNTIFS(AD45:AI45,"*F*")=0,SUM(LARGE(AD45:AI45,{1,2,3,4,5})),IF(COUNTIFS(AD45:AI45,"*F*")=1,SUM(LARGE(AD45:AI45,{1,2,3,4,5})),IF(COUNTIFS(AD45:AI45,"*F*")=2,"C",IF(COUNTIFS(AD45:AI45,"*F*")&gt;2,"F")))),IF(COUNTIFS(AD45:AH45,"*F*")=0,SUM(AD45:AH45),IF(COUNTIFS(AD45:AH45,"*F*")=1,"C",IF(COUNTIFS(AD45:AH45,"*F*")&gt;=2,"F"))))</f>
        <v>354</v>
      </c>
      <c r="BK45" s="308">
        <f t="shared" si="45"/>
        <v>70.8</v>
      </c>
    </row>
    <row r="46" spans="1:63" ht="17.25" x14ac:dyDescent="0.3">
      <c r="A46" s="311">
        <v>44</v>
      </c>
      <c r="B46" s="287" t="str">
        <f t="shared" si="18"/>
        <v>H</v>
      </c>
      <c r="C46" s="315" t="s">
        <v>1</v>
      </c>
      <c r="D46" s="323">
        <v>17603698</v>
      </c>
      <c r="E46" s="322" t="s">
        <v>351</v>
      </c>
      <c r="F46" s="315">
        <v>301</v>
      </c>
      <c r="G46" s="315">
        <v>85</v>
      </c>
      <c r="H46" s="315" t="s">
        <v>18</v>
      </c>
      <c r="I46" s="315">
        <v>302</v>
      </c>
      <c r="J46" s="315">
        <v>84</v>
      </c>
      <c r="K46" s="315" t="s">
        <v>17</v>
      </c>
      <c r="L46" s="315">
        <v>27</v>
      </c>
      <c r="M46" s="315">
        <v>90</v>
      </c>
      <c r="N46" s="315" t="s">
        <v>15</v>
      </c>
      <c r="O46" s="315">
        <v>29</v>
      </c>
      <c r="P46" s="315">
        <v>91</v>
      </c>
      <c r="Q46" s="315" t="s">
        <v>16</v>
      </c>
      <c r="R46" s="315">
        <v>28</v>
      </c>
      <c r="S46" s="315">
        <v>72</v>
      </c>
      <c r="T46" s="315" t="s">
        <v>18</v>
      </c>
      <c r="U46" s="315"/>
      <c r="V46" s="315"/>
      <c r="W46" s="315"/>
      <c r="X46" s="294">
        <f t="shared" si="19"/>
        <v>301</v>
      </c>
      <c r="Y46" s="294">
        <f t="shared" si="20"/>
        <v>302</v>
      </c>
      <c r="Z46" s="294">
        <f t="shared" si="21"/>
        <v>27</v>
      </c>
      <c r="AA46" s="294">
        <f t="shared" si="22"/>
        <v>29</v>
      </c>
      <c r="AB46" s="294">
        <f t="shared" si="23"/>
        <v>28</v>
      </c>
      <c r="AC46" s="294">
        <f t="shared" si="24"/>
        <v>0</v>
      </c>
      <c r="AD46" s="284">
        <f t="shared" si="25"/>
        <v>85</v>
      </c>
      <c r="AE46" s="284">
        <f t="shared" si="26"/>
        <v>84</v>
      </c>
      <c r="AF46" s="284">
        <f t="shared" si="27"/>
        <v>90</v>
      </c>
      <c r="AG46" s="284">
        <f t="shared" si="28"/>
        <v>91</v>
      </c>
      <c r="AH46" s="284">
        <f t="shared" si="29"/>
        <v>72</v>
      </c>
      <c r="AI46" s="284">
        <f t="shared" si="30"/>
        <v>0</v>
      </c>
      <c r="AJ46" s="285" t="str">
        <f t="shared" si="31"/>
        <v>B2</v>
      </c>
      <c r="AK46" s="285" t="str">
        <f t="shared" si="32"/>
        <v>B1</v>
      </c>
      <c r="AL46" s="285" t="str">
        <f t="shared" si="33"/>
        <v>A1</v>
      </c>
      <c r="AM46" s="285" t="str">
        <f t="shared" si="34"/>
        <v>A2</v>
      </c>
      <c r="AN46" s="285" t="str">
        <f t="shared" si="35"/>
        <v>B2</v>
      </c>
      <c r="AO46" s="285">
        <f t="shared" si="36"/>
        <v>0</v>
      </c>
      <c r="AP46" s="310">
        <f t="shared" si="37"/>
        <v>91</v>
      </c>
      <c r="AQ46" s="310">
        <f t="shared" si="38"/>
        <v>90</v>
      </c>
      <c r="AR46" s="310">
        <f t="shared" si="39"/>
        <v>85</v>
      </c>
      <c r="AS46" s="310">
        <f t="shared" si="40"/>
        <v>84</v>
      </c>
      <c r="AT46" s="310">
        <f t="shared" si="41"/>
        <v>72</v>
      </c>
      <c r="AU46" s="301">
        <f t="array" ref="AU46">IFERROR(INDEX(X46:AC46,SMALL(IF(AD46:AI46=AV46,COLUMN(AD46:AI46)-COLUMN(AD46)+1),COUNTIF(AP46:AP46,AV46))),0)</f>
        <v>29</v>
      </c>
      <c r="AV46" s="301">
        <f t="shared" si="42"/>
        <v>91</v>
      </c>
      <c r="AW46" s="301" t="str">
        <f t="array" ref="AW46">IFERROR(INDEX(AJ46:AO46,SMALL(IF(AD46:AI46=AV46,COLUMN(AD46:AI46)-COLUMN(AD46)+1),COUNTIF(AP46:AP46,AV46))),0)</f>
        <v>A2</v>
      </c>
      <c r="AX46" s="302">
        <f t="array" ref="AX46">IFERROR(INDEX(X46:AC46,SMALL(IF(AD46:AI46=AY46,COLUMN(AD46:AI46)-COLUMN(AD46)+1),COUNTIF(AP46:AQ46,AY46))),0)</f>
        <v>27</v>
      </c>
      <c r="AY46" s="302">
        <f t="array" ref="AY46">IFERROR(LARGE(AD46:AI46,2),0)</f>
        <v>90</v>
      </c>
      <c r="AZ46" s="303" t="str">
        <f t="array" ref="AZ46">IFERROR(INDEX(AJ46:AO46,SMALL(IF(AD46:AI46=AY46,COLUMN(AD46:AI46)-COLUMN(AD46)+1),COUNTIF(AP46:AQ46,AY46))),0)</f>
        <v>A1</v>
      </c>
      <c r="BA46" s="304">
        <f t="array" ref="BA46">IFERROR(INDEX(X46:AC46,SMALL(IF(AD46:AI46=BB46,COLUMN(AD46:AI46)-COLUMN(AD46)+1),COUNTIF(AP46:AR46,BB46))),0)</f>
        <v>301</v>
      </c>
      <c r="BB46" s="304">
        <f t="array" ref="BB46">IFERROR(LARGE(AD46:AI46,3),0)</f>
        <v>85</v>
      </c>
      <c r="BC46" s="304" t="str">
        <f t="array" ref="BC46">IFERROR(INDEX(AJ46:AO46,SMALL(IF(AD46:AI46=BB46,COLUMN(AD46:AI46)-COLUMN(AD46)+1),COUNTIF(AP46:AR46,BB46))),0)</f>
        <v>B2</v>
      </c>
      <c r="BD46" s="305">
        <f t="array" ref="BD46">IFERROR(INDEX(X46:AC46,SMALL(IF(AD46:AI46=BE46,COLUMN(AD46:AI46)-COLUMN(AD46)+1),COUNTIF(AP46:AS46,BE46))),0)</f>
        <v>302</v>
      </c>
      <c r="BE46" s="305">
        <f t="shared" si="43"/>
        <v>84</v>
      </c>
      <c r="BF46" s="305" t="str">
        <f t="array" ref="BF46">IFERROR(INDEX(AJ46:AO46,SMALL(IF(AD46:AI46=BE46,COLUMN(AD46:AI46)-COLUMN(AD46)+1),COUNTIF(AP46:AS46,BE46))),0)</f>
        <v>B1</v>
      </c>
      <c r="BG46" s="306">
        <f t="array" ref="BG46">IFERROR(INDEX(X46:AC46,SMALL(IF(AD46:AI46=BH46,COLUMN(AD46:AI46)-COLUMN(AD46)+1),COUNTIF(AP46:AT46,BH46))),0)</f>
        <v>28</v>
      </c>
      <c r="BH46" s="306">
        <f t="shared" si="44"/>
        <v>72</v>
      </c>
      <c r="BI46" s="306" t="str">
        <f t="array" ref="BI46">IFERROR(INDEX(AJ46:AO46,SMALL(IF(AD46:AI46=BH46,COLUMN(AD46:AI46)-COLUMN(AD46)+1),COUNTIF(AP46:AT46,BH46))),0)</f>
        <v>B2</v>
      </c>
      <c r="BJ46" s="307">
        <f>IF(COUNTIF(AD46:AI46,0)=0,IF(COUNTIFS(AD46:AI46,"*F*")=0,SUM(LARGE(AD46:AI46,{1,2,3,4,5})),IF(COUNTIFS(AD46:AI46,"*F*")=1,SUM(LARGE(AD46:AI46,{1,2,3,4,5})),IF(COUNTIFS(AD46:AI46,"*F*")=2,"C",IF(COUNTIFS(AD46:AI46,"*F*")&gt;2,"F")))),IF(COUNTIFS(AD46:AH46,"*F*")=0,SUM(AD46:AH46),IF(COUNTIFS(AD46:AH46,"*F*")=1,"C",IF(COUNTIFS(AD46:AH46,"*F*")&gt;=2,"F"))))</f>
        <v>422</v>
      </c>
      <c r="BK46" s="308">
        <f t="shared" si="45"/>
        <v>84.4</v>
      </c>
    </row>
    <row r="47" spans="1:63" ht="17.25" x14ac:dyDescent="0.3">
      <c r="A47" s="311">
        <v>45</v>
      </c>
      <c r="B47" s="287" t="str">
        <f t="shared" si="18"/>
        <v>H</v>
      </c>
      <c r="C47" s="315" t="s">
        <v>1</v>
      </c>
      <c r="D47" s="323">
        <v>17603699</v>
      </c>
      <c r="E47" s="322" t="s">
        <v>353</v>
      </c>
      <c r="F47" s="315">
        <v>301</v>
      </c>
      <c r="G47" s="315">
        <v>64</v>
      </c>
      <c r="H47" s="315" t="s">
        <v>21</v>
      </c>
      <c r="I47" s="315">
        <v>302</v>
      </c>
      <c r="J47" s="315">
        <v>60</v>
      </c>
      <c r="K47" s="315" t="s">
        <v>22</v>
      </c>
      <c r="L47" s="315">
        <v>27</v>
      </c>
      <c r="M47" s="315">
        <v>54</v>
      </c>
      <c r="N47" s="315" t="s">
        <v>22</v>
      </c>
      <c r="O47" s="315">
        <v>29</v>
      </c>
      <c r="P47" s="315">
        <v>65</v>
      </c>
      <c r="Q47" s="315" t="s">
        <v>21</v>
      </c>
      <c r="R47" s="315">
        <v>28</v>
      </c>
      <c r="S47" s="315">
        <v>52</v>
      </c>
      <c r="T47" s="315" t="s">
        <v>22</v>
      </c>
      <c r="U47" s="315"/>
      <c r="V47" s="315"/>
      <c r="W47" s="315"/>
      <c r="X47" s="294">
        <f t="shared" si="19"/>
        <v>301</v>
      </c>
      <c r="Y47" s="294">
        <f t="shared" si="20"/>
        <v>302</v>
      </c>
      <c r="Z47" s="294">
        <f t="shared" si="21"/>
        <v>27</v>
      </c>
      <c r="AA47" s="294">
        <f t="shared" si="22"/>
        <v>29</v>
      </c>
      <c r="AB47" s="294">
        <f t="shared" si="23"/>
        <v>28</v>
      </c>
      <c r="AC47" s="294">
        <f t="shared" si="24"/>
        <v>0</v>
      </c>
      <c r="AD47" s="284">
        <f t="shared" si="25"/>
        <v>64</v>
      </c>
      <c r="AE47" s="284">
        <f t="shared" si="26"/>
        <v>60</v>
      </c>
      <c r="AF47" s="284">
        <f t="shared" si="27"/>
        <v>54</v>
      </c>
      <c r="AG47" s="284">
        <f t="shared" si="28"/>
        <v>65</v>
      </c>
      <c r="AH47" s="284">
        <f t="shared" si="29"/>
        <v>52</v>
      </c>
      <c r="AI47" s="284">
        <f t="shared" si="30"/>
        <v>0</v>
      </c>
      <c r="AJ47" s="285" t="str">
        <f t="shared" si="31"/>
        <v>D1</v>
      </c>
      <c r="AK47" s="285" t="str">
        <f t="shared" si="32"/>
        <v>D2</v>
      </c>
      <c r="AL47" s="285" t="str">
        <f t="shared" si="33"/>
        <v>D2</v>
      </c>
      <c r="AM47" s="285" t="str">
        <f t="shared" si="34"/>
        <v>D1</v>
      </c>
      <c r="AN47" s="285" t="str">
        <f t="shared" si="35"/>
        <v>D2</v>
      </c>
      <c r="AO47" s="285">
        <f t="shared" si="36"/>
        <v>0</v>
      </c>
      <c r="AP47" s="310">
        <f t="shared" si="37"/>
        <v>65</v>
      </c>
      <c r="AQ47" s="310">
        <f t="shared" si="38"/>
        <v>64</v>
      </c>
      <c r="AR47" s="310">
        <f t="shared" si="39"/>
        <v>60</v>
      </c>
      <c r="AS47" s="310">
        <f t="shared" si="40"/>
        <v>54</v>
      </c>
      <c r="AT47" s="310">
        <f t="shared" si="41"/>
        <v>52</v>
      </c>
      <c r="AU47" s="301">
        <f t="array" ref="AU47">IFERROR(INDEX(X47:AC47,SMALL(IF(AD47:AI47=AV47,COLUMN(AD47:AI47)-COLUMN(AD47)+1),COUNTIF(AP47:AP47,AV47))),0)</f>
        <v>29</v>
      </c>
      <c r="AV47" s="301">
        <f t="shared" si="42"/>
        <v>65</v>
      </c>
      <c r="AW47" s="301" t="str">
        <f t="array" ref="AW47">IFERROR(INDEX(AJ47:AO47,SMALL(IF(AD47:AI47=AV47,COLUMN(AD47:AI47)-COLUMN(AD47)+1),COUNTIF(AP47:AP47,AV47))),0)</f>
        <v>D1</v>
      </c>
      <c r="AX47" s="302">
        <f t="array" ref="AX47">IFERROR(INDEX(X47:AC47,SMALL(IF(AD47:AI47=AY47,COLUMN(AD47:AI47)-COLUMN(AD47)+1),COUNTIF(AP47:AQ47,AY47))),0)</f>
        <v>301</v>
      </c>
      <c r="AY47" s="302">
        <f t="array" ref="AY47">IFERROR(LARGE(AD47:AI47,2),0)</f>
        <v>64</v>
      </c>
      <c r="AZ47" s="303" t="str">
        <f t="array" ref="AZ47">IFERROR(INDEX(AJ47:AO47,SMALL(IF(AD47:AI47=AY47,COLUMN(AD47:AI47)-COLUMN(AD47)+1),COUNTIF(AP47:AQ47,AY47))),0)</f>
        <v>D1</v>
      </c>
      <c r="BA47" s="304">
        <f t="array" ref="BA47">IFERROR(INDEX(X47:AC47,SMALL(IF(AD47:AI47=BB47,COLUMN(AD47:AI47)-COLUMN(AD47)+1),COUNTIF(AP47:AR47,BB47))),0)</f>
        <v>302</v>
      </c>
      <c r="BB47" s="304">
        <f t="array" ref="BB47">IFERROR(LARGE(AD47:AI47,3),0)</f>
        <v>60</v>
      </c>
      <c r="BC47" s="304" t="str">
        <f t="array" ref="BC47">IFERROR(INDEX(AJ47:AO47,SMALL(IF(AD47:AI47=BB47,COLUMN(AD47:AI47)-COLUMN(AD47)+1),COUNTIF(AP47:AR47,BB47))),0)</f>
        <v>D2</v>
      </c>
      <c r="BD47" s="305">
        <f t="array" ref="BD47">IFERROR(INDEX(X47:AC47,SMALL(IF(AD47:AI47=BE47,COLUMN(AD47:AI47)-COLUMN(AD47)+1),COUNTIF(AP47:AS47,BE47))),0)</f>
        <v>27</v>
      </c>
      <c r="BE47" s="305">
        <f t="shared" si="43"/>
        <v>54</v>
      </c>
      <c r="BF47" s="305" t="str">
        <f t="array" ref="BF47">IFERROR(INDEX(AJ47:AO47,SMALL(IF(AD47:AI47=BE47,COLUMN(AD47:AI47)-COLUMN(AD47)+1),COUNTIF(AP47:AS47,BE47))),0)</f>
        <v>D2</v>
      </c>
      <c r="BG47" s="306">
        <f t="array" ref="BG47">IFERROR(INDEX(X47:AC47,SMALL(IF(AD47:AI47=BH47,COLUMN(AD47:AI47)-COLUMN(AD47)+1),COUNTIF(AP47:AT47,BH47))),0)</f>
        <v>28</v>
      </c>
      <c r="BH47" s="306">
        <f t="shared" si="44"/>
        <v>52</v>
      </c>
      <c r="BI47" s="306" t="str">
        <f t="array" ref="BI47">IFERROR(INDEX(AJ47:AO47,SMALL(IF(AD47:AI47=BH47,COLUMN(AD47:AI47)-COLUMN(AD47)+1),COUNTIF(AP47:AT47,BH47))),0)</f>
        <v>D2</v>
      </c>
      <c r="BJ47" s="307">
        <f>IF(COUNTIF(AD47:AI47,0)=0,IF(COUNTIFS(AD47:AI47,"*F*")=0,SUM(LARGE(AD47:AI47,{1,2,3,4,5})),IF(COUNTIFS(AD47:AI47,"*F*")=1,SUM(LARGE(AD47:AI47,{1,2,3,4,5})),IF(COUNTIFS(AD47:AI47,"*F*")=2,"C",IF(COUNTIFS(AD47:AI47,"*F*")&gt;2,"F")))),IF(COUNTIFS(AD47:AH47,"*F*")=0,SUM(AD47:AH47),IF(COUNTIFS(AD47:AH47,"*F*")=1,"C",IF(COUNTIFS(AD47:AH47,"*F*")&gt;=2,"F"))))</f>
        <v>295</v>
      </c>
      <c r="BK47" s="308">
        <f t="shared" si="45"/>
        <v>59</v>
      </c>
    </row>
    <row r="48" spans="1:63" ht="14.25" customHeight="1" x14ac:dyDescent="0.3">
      <c r="A48" s="311">
        <v>46</v>
      </c>
      <c r="B48" s="287" t="str">
        <f t="shared" si="18"/>
        <v>H</v>
      </c>
      <c r="C48" s="315" t="s">
        <v>1</v>
      </c>
      <c r="D48" s="323">
        <v>17603700</v>
      </c>
      <c r="E48" s="322" t="s">
        <v>357</v>
      </c>
      <c r="F48" s="315">
        <v>301</v>
      </c>
      <c r="G48" s="315">
        <v>79</v>
      </c>
      <c r="H48" s="315" t="s">
        <v>19</v>
      </c>
      <c r="I48" s="315">
        <v>302</v>
      </c>
      <c r="J48" s="315">
        <v>73</v>
      </c>
      <c r="K48" s="315" t="s">
        <v>19</v>
      </c>
      <c r="L48" s="315">
        <v>27</v>
      </c>
      <c r="M48" s="315">
        <v>66</v>
      </c>
      <c r="N48" s="315" t="s">
        <v>20</v>
      </c>
      <c r="O48" s="315">
        <v>29</v>
      </c>
      <c r="P48" s="315">
        <v>78</v>
      </c>
      <c r="Q48" s="315" t="s">
        <v>18</v>
      </c>
      <c r="R48" s="315">
        <v>28</v>
      </c>
      <c r="S48" s="315">
        <v>58</v>
      </c>
      <c r="T48" s="315" t="s">
        <v>21</v>
      </c>
      <c r="U48" s="315"/>
      <c r="V48" s="315"/>
      <c r="W48" s="315"/>
      <c r="X48" s="294">
        <f t="shared" si="19"/>
        <v>301</v>
      </c>
      <c r="Y48" s="294">
        <f t="shared" si="20"/>
        <v>302</v>
      </c>
      <c r="Z48" s="294">
        <f t="shared" si="21"/>
        <v>27</v>
      </c>
      <c r="AA48" s="294">
        <f t="shared" si="22"/>
        <v>29</v>
      </c>
      <c r="AB48" s="294">
        <f t="shared" si="23"/>
        <v>28</v>
      </c>
      <c r="AC48" s="294">
        <f t="shared" si="24"/>
        <v>0</v>
      </c>
      <c r="AD48" s="284">
        <f t="shared" si="25"/>
        <v>79</v>
      </c>
      <c r="AE48" s="284">
        <f t="shared" si="26"/>
        <v>73</v>
      </c>
      <c r="AF48" s="284">
        <f t="shared" si="27"/>
        <v>66</v>
      </c>
      <c r="AG48" s="284">
        <f t="shared" si="28"/>
        <v>78</v>
      </c>
      <c r="AH48" s="284">
        <f t="shared" si="29"/>
        <v>58</v>
      </c>
      <c r="AI48" s="284">
        <f t="shared" si="30"/>
        <v>0</v>
      </c>
      <c r="AJ48" s="285" t="str">
        <f t="shared" si="31"/>
        <v>C1</v>
      </c>
      <c r="AK48" s="285" t="str">
        <f t="shared" si="32"/>
        <v>C1</v>
      </c>
      <c r="AL48" s="285" t="str">
        <f t="shared" si="33"/>
        <v>C2</v>
      </c>
      <c r="AM48" s="285" t="str">
        <f t="shared" si="34"/>
        <v>B2</v>
      </c>
      <c r="AN48" s="285" t="str">
        <f t="shared" si="35"/>
        <v>D1</v>
      </c>
      <c r="AO48" s="285">
        <f t="shared" si="36"/>
        <v>0</v>
      </c>
      <c r="AP48" s="310">
        <f t="shared" si="37"/>
        <v>79</v>
      </c>
      <c r="AQ48" s="310">
        <f t="shared" si="38"/>
        <v>78</v>
      </c>
      <c r="AR48" s="310">
        <f t="shared" si="39"/>
        <v>73</v>
      </c>
      <c r="AS48" s="310">
        <f t="shared" si="40"/>
        <v>66</v>
      </c>
      <c r="AT48" s="310">
        <f t="shared" si="41"/>
        <v>58</v>
      </c>
      <c r="AU48" s="301">
        <f t="array" ref="AU48">IFERROR(INDEX(X48:AC48,SMALL(IF(AD48:AI48=AV48,COLUMN(AD48:AI48)-COLUMN(AD48)+1),COUNTIF(AP48:AP48,AV48))),0)</f>
        <v>301</v>
      </c>
      <c r="AV48" s="301">
        <f t="shared" si="42"/>
        <v>79</v>
      </c>
      <c r="AW48" s="301" t="str">
        <f t="array" ref="AW48">IFERROR(INDEX(AJ48:AO48,SMALL(IF(AD48:AI48=AV48,COLUMN(AD48:AI48)-COLUMN(AD48)+1),COUNTIF(AP48:AP48,AV48))),0)</f>
        <v>C1</v>
      </c>
      <c r="AX48" s="302">
        <f t="array" ref="AX48">IFERROR(INDEX(X48:AC48,SMALL(IF(AD48:AI48=AY48,COLUMN(AD48:AI48)-COLUMN(AD48)+1),COUNTIF(AP48:AQ48,AY48))),0)</f>
        <v>29</v>
      </c>
      <c r="AY48" s="302">
        <f t="array" ref="AY48">IFERROR(LARGE(AD48:AI48,2),0)</f>
        <v>78</v>
      </c>
      <c r="AZ48" s="303" t="str">
        <f t="array" ref="AZ48">IFERROR(INDEX(AJ48:AO48,SMALL(IF(AD48:AI48=AY48,COLUMN(AD48:AI48)-COLUMN(AD48)+1),COUNTIF(AP48:AQ48,AY48))),0)</f>
        <v>B2</v>
      </c>
      <c r="BA48" s="304">
        <f t="array" ref="BA48">IFERROR(INDEX(X48:AC48,SMALL(IF(AD48:AI48=BB48,COLUMN(AD48:AI48)-COLUMN(AD48)+1),COUNTIF(AP48:AR48,BB48))),0)</f>
        <v>302</v>
      </c>
      <c r="BB48" s="304">
        <f t="array" ref="BB48">IFERROR(LARGE(AD48:AI48,3),0)</f>
        <v>73</v>
      </c>
      <c r="BC48" s="304" t="str">
        <f t="array" ref="BC48">IFERROR(INDEX(AJ48:AO48,SMALL(IF(AD48:AI48=BB48,COLUMN(AD48:AI48)-COLUMN(AD48)+1),COUNTIF(AP48:AR48,BB48))),0)</f>
        <v>C1</v>
      </c>
      <c r="BD48" s="305">
        <f t="array" ref="BD48">IFERROR(INDEX(X48:AC48,SMALL(IF(AD48:AI48=BE48,COLUMN(AD48:AI48)-COLUMN(AD48)+1),COUNTIF(AP48:AS48,BE48))),0)</f>
        <v>27</v>
      </c>
      <c r="BE48" s="305">
        <f t="shared" si="43"/>
        <v>66</v>
      </c>
      <c r="BF48" s="305" t="str">
        <f t="array" ref="BF48">IFERROR(INDEX(AJ48:AO48,SMALL(IF(AD48:AI48=BE48,COLUMN(AD48:AI48)-COLUMN(AD48)+1),COUNTIF(AP48:AS48,BE48))),0)</f>
        <v>C2</v>
      </c>
      <c r="BG48" s="306">
        <f t="array" ref="BG48">IFERROR(INDEX(X48:AC48,SMALL(IF(AD48:AI48=BH48,COLUMN(AD48:AI48)-COLUMN(AD48)+1),COUNTIF(AP48:AT48,BH48))),0)</f>
        <v>28</v>
      </c>
      <c r="BH48" s="306">
        <f t="shared" si="44"/>
        <v>58</v>
      </c>
      <c r="BI48" s="306" t="str">
        <f t="array" ref="BI48">IFERROR(INDEX(AJ48:AO48,SMALL(IF(AD48:AI48=BH48,COLUMN(AD48:AI48)-COLUMN(AD48)+1),COUNTIF(AP48:AT48,BH48))),0)</f>
        <v>D1</v>
      </c>
      <c r="BJ48" s="307">
        <f>IF(COUNTIF(AD48:AI48,0)=0,IF(COUNTIFS(AD48:AI48,"*F*")=0,SUM(LARGE(AD48:AI48,{1,2,3,4,5})),IF(COUNTIFS(AD48:AI48,"*F*")=1,SUM(LARGE(AD48:AI48,{1,2,3,4,5})),IF(COUNTIFS(AD48:AI48,"*F*")=2,"C",IF(COUNTIFS(AD48:AI48,"*F*")&gt;2,"F")))),IF(COUNTIFS(AD48:AH48,"*F*")=0,SUM(AD48:AH48),IF(COUNTIFS(AD48:AH48,"*F*")=1,"C",IF(COUNTIFS(AD48:AH48,"*F*")&gt;=2,"F"))))</f>
        <v>354</v>
      </c>
      <c r="BK48" s="308">
        <f t="shared" si="45"/>
        <v>70.8</v>
      </c>
    </row>
    <row r="49" spans="1:63" ht="17.25" x14ac:dyDescent="0.3">
      <c r="A49" s="311">
        <v>47</v>
      </c>
      <c r="B49" s="287" t="str">
        <f t="shared" si="18"/>
        <v>H</v>
      </c>
      <c r="C49" s="315" t="s">
        <v>0</v>
      </c>
      <c r="D49" s="323">
        <v>17603701</v>
      </c>
      <c r="E49" s="322" t="s">
        <v>358</v>
      </c>
      <c r="F49" s="324">
        <v>301</v>
      </c>
      <c r="G49" s="324">
        <v>69</v>
      </c>
      <c r="H49" s="324" t="s">
        <v>21</v>
      </c>
      <c r="I49" s="324">
        <v>302</v>
      </c>
      <c r="J49" s="324">
        <v>66</v>
      </c>
      <c r="K49" s="324" t="s">
        <v>21</v>
      </c>
      <c r="L49" s="324">
        <v>27</v>
      </c>
      <c r="M49" s="324">
        <v>60</v>
      </c>
      <c r="N49" s="324" t="s">
        <v>21</v>
      </c>
      <c r="O49" s="324">
        <v>29</v>
      </c>
      <c r="P49" s="324">
        <v>70</v>
      </c>
      <c r="Q49" s="324" t="s">
        <v>20</v>
      </c>
      <c r="R49" s="324">
        <v>30</v>
      </c>
      <c r="S49" s="324">
        <v>60</v>
      </c>
      <c r="T49" s="324" t="s">
        <v>20</v>
      </c>
      <c r="U49" s="315"/>
      <c r="V49" s="315"/>
      <c r="W49" s="315"/>
      <c r="X49" s="294">
        <f t="shared" si="19"/>
        <v>301</v>
      </c>
      <c r="Y49" s="294">
        <f t="shared" si="20"/>
        <v>302</v>
      </c>
      <c r="Z49" s="294">
        <f t="shared" si="21"/>
        <v>27</v>
      </c>
      <c r="AA49" s="294">
        <f t="shared" si="22"/>
        <v>29</v>
      </c>
      <c r="AB49" s="294">
        <f t="shared" si="23"/>
        <v>30</v>
      </c>
      <c r="AC49" s="294">
        <f t="shared" si="24"/>
        <v>0</v>
      </c>
      <c r="AD49" s="284">
        <f t="shared" si="25"/>
        <v>69</v>
      </c>
      <c r="AE49" s="284">
        <f t="shared" si="26"/>
        <v>66</v>
      </c>
      <c r="AF49" s="284">
        <f t="shared" si="27"/>
        <v>60</v>
      </c>
      <c r="AG49" s="284">
        <f t="shared" si="28"/>
        <v>70</v>
      </c>
      <c r="AH49" s="284">
        <f t="shared" si="29"/>
        <v>60</v>
      </c>
      <c r="AI49" s="284">
        <f t="shared" si="30"/>
        <v>0</v>
      </c>
      <c r="AJ49" s="285" t="str">
        <f t="shared" si="31"/>
        <v>D1</v>
      </c>
      <c r="AK49" s="285" t="str">
        <f t="shared" si="32"/>
        <v>D1</v>
      </c>
      <c r="AL49" s="285" t="str">
        <f t="shared" si="33"/>
        <v>D1</v>
      </c>
      <c r="AM49" s="285" t="str">
        <f t="shared" si="34"/>
        <v>C2</v>
      </c>
      <c r="AN49" s="285" t="str">
        <f t="shared" si="35"/>
        <v>C2</v>
      </c>
      <c r="AO49" s="285">
        <f t="shared" si="36"/>
        <v>0</v>
      </c>
      <c r="AP49" s="310">
        <f t="shared" si="37"/>
        <v>70</v>
      </c>
      <c r="AQ49" s="310">
        <f t="shared" si="38"/>
        <v>69</v>
      </c>
      <c r="AR49" s="310">
        <f t="shared" si="39"/>
        <v>66</v>
      </c>
      <c r="AS49" s="310">
        <f t="shared" si="40"/>
        <v>60</v>
      </c>
      <c r="AT49" s="310">
        <f t="shared" si="41"/>
        <v>60</v>
      </c>
      <c r="AU49" s="301">
        <f t="array" ref="AU49">IFERROR(INDEX(X49:AC49,SMALL(IF(AD49:AI49=AV49,COLUMN(AD49:AI49)-COLUMN(AD49)+1),COUNTIF(AP49:AP49,AV49))),0)</f>
        <v>29</v>
      </c>
      <c r="AV49" s="301">
        <f t="shared" si="42"/>
        <v>70</v>
      </c>
      <c r="AW49" s="301" t="str">
        <f t="array" ref="AW49">IFERROR(INDEX(AJ49:AO49,SMALL(IF(AD49:AI49=AV49,COLUMN(AD49:AI49)-COLUMN(AD49)+1),COUNTIF(AP49:AP49,AV49))),0)</f>
        <v>C2</v>
      </c>
      <c r="AX49" s="302">
        <f t="array" ref="AX49">IFERROR(INDEX(X49:AC49,SMALL(IF(AD49:AI49=AY49,COLUMN(AD49:AI49)-COLUMN(AD49)+1),COUNTIF(AP49:AQ49,AY49))),0)</f>
        <v>301</v>
      </c>
      <c r="AY49" s="302">
        <f t="array" ref="AY49">IFERROR(LARGE(AD49:AI49,2),0)</f>
        <v>69</v>
      </c>
      <c r="AZ49" s="303" t="str">
        <f t="array" ref="AZ49">IFERROR(INDEX(AJ49:AO49,SMALL(IF(AD49:AI49=AY49,COLUMN(AD49:AI49)-COLUMN(AD49)+1),COUNTIF(AP49:AQ49,AY49))),0)</f>
        <v>D1</v>
      </c>
      <c r="BA49" s="304">
        <f t="array" ref="BA49">IFERROR(INDEX(X49:AC49,SMALL(IF(AD49:AI49=BB49,COLUMN(AD49:AI49)-COLUMN(AD49)+1),COUNTIF(AP49:AR49,BB49))),0)</f>
        <v>302</v>
      </c>
      <c r="BB49" s="304">
        <f t="array" ref="BB49">IFERROR(LARGE(AD49:AI49,3),0)</f>
        <v>66</v>
      </c>
      <c r="BC49" s="304" t="str">
        <f t="array" ref="BC49">IFERROR(INDEX(AJ49:AO49,SMALL(IF(AD49:AI49=BB49,COLUMN(AD49:AI49)-COLUMN(AD49)+1),COUNTIF(AP49:AR49,BB49))),0)</f>
        <v>D1</v>
      </c>
      <c r="BD49" s="305">
        <f t="array" ref="BD49">IFERROR(INDEX(X49:AC49,SMALL(IF(AD49:AI49=BE49,COLUMN(AD49:AI49)-COLUMN(AD49)+1),COUNTIF(AP49:AS49,BE49))),0)</f>
        <v>27</v>
      </c>
      <c r="BE49" s="305">
        <f t="shared" si="43"/>
        <v>60</v>
      </c>
      <c r="BF49" s="305" t="str">
        <f t="array" ref="BF49">IFERROR(INDEX(AJ49:AO49,SMALL(IF(AD49:AI49=BE49,COLUMN(AD49:AI49)-COLUMN(AD49)+1),COUNTIF(AP49:AS49,BE49))),0)</f>
        <v>D1</v>
      </c>
      <c r="BG49" s="306">
        <f t="array" ref="BG49">IFERROR(INDEX(X49:AC49,SMALL(IF(AD49:AI49=BH49,COLUMN(AD49:AI49)-COLUMN(AD49)+1),COUNTIF(AP49:AT49,BH49))),0)</f>
        <v>30</v>
      </c>
      <c r="BH49" s="306">
        <f t="shared" si="44"/>
        <v>60</v>
      </c>
      <c r="BI49" s="306" t="str">
        <f t="array" ref="BI49">IFERROR(INDEX(AJ49:AO49,SMALL(IF(AD49:AI49=BH49,COLUMN(AD49:AI49)-COLUMN(AD49)+1),COUNTIF(AP49:AT49,BH49))),0)</f>
        <v>C2</v>
      </c>
      <c r="BJ49" s="307">
        <f>IF(COUNTIF(AD49:AI49,0)=0,IF(COUNTIFS(AD49:AI49,"*F*")=0,SUM(LARGE(AD49:AI49,{1,2,3,4,5})),IF(COUNTIFS(AD49:AI49,"*F*")=1,SUM(LARGE(AD49:AI49,{1,2,3,4,5})),IF(COUNTIFS(AD49:AI49,"*F*")=2,"C",IF(COUNTIFS(AD49:AI49,"*F*")&gt;2,"F")))),IF(COUNTIFS(AD49:AH49,"*F*")=0,SUM(AD49:AH49),IF(COUNTIFS(AD49:AH49,"*F*")=1,"C",IF(COUNTIFS(AD49:AH49,"*F*")&gt;=2,"F"))))</f>
        <v>325</v>
      </c>
      <c r="BK49" s="308">
        <f t="shared" si="45"/>
        <v>65</v>
      </c>
    </row>
    <row r="50" spans="1:63" ht="17.25" x14ac:dyDescent="0.3">
      <c r="A50" s="311">
        <v>48</v>
      </c>
      <c r="B50" s="287" t="str">
        <f t="shared" si="18"/>
        <v>H</v>
      </c>
      <c r="C50" s="315" t="s">
        <v>0</v>
      </c>
      <c r="D50" s="323">
        <v>17603702</v>
      </c>
      <c r="E50" s="322" t="s">
        <v>360</v>
      </c>
      <c r="F50" s="324">
        <v>301</v>
      </c>
      <c r="G50" s="324">
        <v>86</v>
      </c>
      <c r="H50" s="324" t="s">
        <v>18</v>
      </c>
      <c r="I50" s="324">
        <v>302</v>
      </c>
      <c r="J50" s="324">
        <v>84</v>
      </c>
      <c r="K50" s="324" t="s">
        <v>17</v>
      </c>
      <c r="L50" s="324">
        <v>27</v>
      </c>
      <c r="M50" s="324">
        <v>81</v>
      </c>
      <c r="N50" s="324" t="s">
        <v>17</v>
      </c>
      <c r="O50" s="324">
        <v>29</v>
      </c>
      <c r="P50" s="324">
        <v>91</v>
      </c>
      <c r="Q50" s="324" t="s">
        <v>16</v>
      </c>
      <c r="R50" s="324">
        <v>28</v>
      </c>
      <c r="S50" s="324">
        <v>61</v>
      </c>
      <c r="T50" s="324" t="s">
        <v>20</v>
      </c>
      <c r="U50" s="315"/>
      <c r="V50" s="315"/>
      <c r="W50" s="315"/>
      <c r="X50" s="294">
        <f t="shared" si="19"/>
        <v>301</v>
      </c>
      <c r="Y50" s="294">
        <f t="shared" si="20"/>
        <v>302</v>
      </c>
      <c r="Z50" s="294">
        <f t="shared" si="21"/>
        <v>27</v>
      </c>
      <c r="AA50" s="294">
        <f t="shared" si="22"/>
        <v>29</v>
      </c>
      <c r="AB50" s="294">
        <f t="shared" si="23"/>
        <v>28</v>
      </c>
      <c r="AC50" s="294">
        <f t="shared" si="24"/>
        <v>0</v>
      </c>
      <c r="AD50" s="284">
        <f t="shared" si="25"/>
        <v>86</v>
      </c>
      <c r="AE50" s="284">
        <f t="shared" si="26"/>
        <v>84</v>
      </c>
      <c r="AF50" s="284">
        <f t="shared" si="27"/>
        <v>81</v>
      </c>
      <c r="AG50" s="284">
        <f t="shared" si="28"/>
        <v>91</v>
      </c>
      <c r="AH50" s="284">
        <f t="shared" si="29"/>
        <v>61</v>
      </c>
      <c r="AI50" s="284">
        <f t="shared" si="30"/>
        <v>0</v>
      </c>
      <c r="AJ50" s="285" t="str">
        <f t="shared" si="31"/>
        <v>B2</v>
      </c>
      <c r="AK50" s="285" t="str">
        <f t="shared" si="32"/>
        <v>B1</v>
      </c>
      <c r="AL50" s="285" t="str">
        <f t="shared" si="33"/>
        <v>B1</v>
      </c>
      <c r="AM50" s="285" t="str">
        <f t="shared" si="34"/>
        <v>A2</v>
      </c>
      <c r="AN50" s="285" t="str">
        <f t="shared" si="35"/>
        <v>C2</v>
      </c>
      <c r="AO50" s="285">
        <f t="shared" si="36"/>
        <v>0</v>
      </c>
      <c r="AP50" s="310">
        <f t="shared" si="37"/>
        <v>91</v>
      </c>
      <c r="AQ50" s="310">
        <f t="shared" si="38"/>
        <v>86</v>
      </c>
      <c r="AR50" s="310">
        <f t="shared" si="39"/>
        <v>84</v>
      </c>
      <c r="AS50" s="310">
        <f t="shared" si="40"/>
        <v>81</v>
      </c>
      <c r="AT50" s="310">
        <f t="shared" si="41"/>
        <v>61</v>
      </c>
      <c r="AU50" s="301">
        <f t="array" ref="AU50">IFERROR(INDEX(X50:AC50,SMALL(IF(AD50:AI50=AV50,COLUMN(AD50:AI50)-COLUMN(AD50)+1),COUNTIF(AP50:AP50,AV50))),0)</f>
        <v>29</v>
      </c>
      <c r="AV50" s="301">
        <f t="shared" si="42"/>
        <v>91</v>
      </c>
      <c r="AW50" s="301" t="str">
        <f t="array" ref="AW50">IFERROR(INDEX(AJ50:AO50,SMALL(IF(AD50:AI50=AV50,COLUMN(AD50:AI50)-COLUMN(AD50)+1),COUNTIF(AP50:AP50,AV50))),0)</f>
        <v>A2</v>
      </c>
      <c r="AX50" s="302">
        <f t="array" ref="AX50">IFERROR(INDEX(X50:AC50,SMALL(IF(AD50:AI50=AY50,COLUMN(AD50:AI50)-COLUMN(AD50)+1),COUNTIF(AP50:AQ50,AY50))),0)</f>
        <v>301</v>
      </c>
      <c r="AY50" s="302">
        <f t="array" ref="AY50">IFERROR(LARGE(AD50:AI50,2),0)</f>
        <v>86</v>
      </c>
      <c r="AZ50" s="303" t="str">
        <f t="array" ref="AZ50">IFERROR(INDEX(AJ50:AO50,SMALL(IF(AD50:AI50=AY50,COLUMN(AD50:AI50)-COLUMN(AD50)+1),COUNTIF(AP50:AQ50,AY50))),0)</f>
        <v>B2</v>
      </c>
      <c r="BA50" s="304">
        <f t="array" ref="BA50">IFERROR(INDEX(X50:AC50,SMALL(IF(AD50:AI50=BB50,COLUMN(AD50:AI50)-COLUMN(AD50)+1),COUNTIF(AP50:AR50,BB50))),0)</f>
        <v>302</v>
      </c>
      <c r="BB50" s="304">
        <f t="array" ref="BB50">IFERROR(LARGE(AD50:AI50,3),0)</f>
        <v>84</v>
      </c>
      <c r="BC50" s="304" t="str">
        <f t="array" ref="BC50">IFERROR(INDEX(AJ50:AO50,SMALL(IF(AD50:AI50=BB50,COLUMN(AD50:AI50)-COLUMN(AD50)+1),COUNTIF(AP50:AR50,BB50))),0)</f>
        <v>B1</v>
      </c>
      <c r="BD50" s="305">
        <f t="array" ref="BD50">IFERROR(INDEX(X50:AC50,SMALL(IF(AD50:AI50=BE50,COLUMN(AD50:AI50)-COLUMN(AD50)+1),COUNTIF(AP50:AS50,BE50))),0)</f>
        <v>27</v>
      </c>
      <c r="BE50" s="305">
        <f t="shared" si="43"/>
        <v>81</v>
      </c>
      <c r="BF50" s="305" t="str">
        <f t="array" ref="BF50">IFERROR(INDEX(AJ50:AO50,SMALL(IF(AD50:AI50=BE50,COLUMN(AD50:AI50)-COLUMN(AD50)+1),COUNTIF(AP50:AS50,BE50))),0)</f>
        <v>B1</v>
      </c>
      <c r="BG50" s="306">
        <f t="array" ref="BG50">IFERROR(INDEX(X50:AC50,SMALL(IF(AD50:AI50=BH50,COLUMN(AD50:AI50)-COLUMN(AD50)+1),COUNTIF(AP50:AT50,BH50))),0)</f>
        <v>28</v>
      </c>
      <c r="BH50" s="306">
        <f t="shared" si="44"/>
        <v>61</v>
      </c>
      <c r="BI50" s="306" t="str">
        <f t="array" ref="BI50">IFERROR(INDEX(AJ50:AO50,SMALL(IF(AD50:AI50=BH50,COLUMN(AD50:AI50)-COLUMN(AD50)+1),COUNTIF(AP50:AT50,BH50))),0)</f>
        <v>C2</v>
      </c>
      <c r="BJ50" s="307">
        <f>IF(COUNTIF(AD50:AI50,0)=0,IF(COUNTIFS(AD50:AI50,"*F*")=0,SUM(LARGE(AD50:AI50,{1,2,3,4,5})),IF(COUNTIFS(AD50:AI50,"*F*")=1,SUM(LARGE(AD50:AI50,{1,2,3,4,5})),IF(COUNTIFS(AD50:AI50,"*F*")=2,"C",IF(COUNTIFS(AD50:AI50,"*F*")&gt;2,"F")))),IF(COUNTIFS(AD50:AH50,"*F*")=0,SUM(AD50:AH50),IF(COUNTIFS(AD50:AH50,"*F*")=1,"C",IF(COUNTIFS(AD50:AH50,"*F*")&gt;=2,"F"))))</f>
        <v>403</v>
      </c>
      <c r="BK50" s="308">
        <f t="shared" si="45"/>
        <v>80.599999999999994</v>
      </c>
    </row>
    <row r="51" spans="1:63" ht="17.25" x14ac:dyDescent="0.3">
      <c r="A51" s="311">
        <v>49</v>
      </c>
      <c r="B51" s="287" t="str">
        <f t="shared" si="18"/>
        <v>H</v>
      </c>
      <c r="C51" s="315" t="s">
        <v>0</v>
      </c>
      <c r="D51" s="323">
        <v>17603703</v>
      </c>
      <c r="E51" s="322" t="s">
        <v>361</v>
      </c>
      <c r="F51" s="324">
        <v>301</v>
      </c>
      <c r="G51" s="324">
        <v>91</v>
      </c>
      <c r="H51" s="324" t="s">
        <v>17</v>
      </c>
      <c r="I51" s="324">
        <v>302</v>
      </c>
      <c r="J51" s="324">
        <v>89</v>
      </c>
      <c r="K51" s="324" t="s">
        <v>16</v>
      </c>
      <c r="L51" s="324">
        <v>27</v>
      </c>
      <c r="M51" s="324">
        <v>76</v>
      </c>
      <c r="N51" s="324" t="s">
        <v>18</v>
      </c>
      <c r="O51" s="324">
        <v>29</v>
      </c>
      <c r="P51" s="324">
        <v>88</v>
      </c>
      <c r="Q51" s="324" t="s">
        <v>16</v>
      </c>
      <c r="R51" s="324">
        <v>28</v>
      </c>
      <c r="S51" s="324">
        <v>59</v>
      </c>
      <c r="T51" s="324" t="s">
        <v>21</v>
      </c>
      <c r="U51" s="315"/>
      <c r="V51" s="315"/>
      <c r="W51" s="315"/>
      <c r="X51" s="294">
        <f t="shared" si="19"/>
        <v>301</v>
      </c>
      <c r="Y51" s="294">
        <f t="shared" si="20"/>
        <v>302</v>
      </c>
      <c r="Z51" s="294">
        <f t="shared" si="21"/>
        <v>27</v>
      </c>
      <c r="AA51" s="294">
        <f t="shared" si="22"/>
        <v>29</v>
      </c>
      <c r="AB51" s="294">
        <f t="shared" si="23"/>
        <v>28</v>
      </c>
      <c r="AC51" s="294">
        <f t="shared" si="24"/>
        <v>0</v>
      </c>
      <c r="AD51" s="284">
        <f t="shared" si="25"/>
        <v>91</v>
      </c>
      <c r="AE51" s="284">
        <f t="shared" si="26"/>
        <v>89</v>
      </c>
      <c r="AF51" s="284">
        <f t="shared" si="27"/>
        <v>76</v>
      </c>
      <c r="AG51" s="284">
        <f t="shared" si="28"/>
        <v>88</v>
      </c>
      <c r="AH51" s="284">
        <f t="shared" si="29"/>
        <v>59</v>
      </c>
      <c r="AI51" s="284">
        <f t="shared" si="30"/>
        <v>0</v>
      </c>
      <c r="AJ51" s="285" t="str">
        <f t="shared" si="31"/>
        <v>B1</v>
      </c>
      <c r="AK51" s="285" t="str">
        <f t="shared" si="32"/>
        <v>A2</v>
      </c>
      <c r="AL51" s="285" t="str">
        <f t="shared" si="33"/>
        <v>B2</v>
      </c>
      <c r="AM51" s="285" t="str">
        <f t="shared" si="34"/>
        <v>A2</v>
      </c>
      <c r="AN51" s="285" t="str">
        <f t="shared" si="35"/>
        <v>D1</v>
      </c>
      <c r="AO51" s="285">
        <f t="shared" si="36"/>
        <v>0</v>
      </c>
      <c r="AP51" s="310">
        <f t="shared" si="37"/>
        <v>91</v>
      </c>
      <c r="AQ51" s="310">
        <f t="shared" si="38"/>
        <v>89</v>
      </c>
      <c r="AR51" s="310">
        <f t="shared" si="39"/>
        <v>88</v>
      </c>
      <c r="AS51" s="310">
        <f t="shared" si="40"/>
        <v>76</v>
      </c>
      <c r="AT51" s="310">
        <f t="shared" si="41"/>
        <v>59</v>
      </c>
      <c r="AU51" s="301">
        <f t="array" ref="AU51">IFERROR(INDEX(X51:AC51,SMALL(IF(AD51:AI51=AV51,COLUMN(AD51:AI51)-COLUMN(AD51)+1),COUNTIF(AP51:AP51,AV51))),0)</f>
        <v>301</v>
      </c>
      <c r="AV51" s="301">
        <f t="shared" si="42"/>
        <v>91</v>
      </c>
      <c r="AW51" s="301" t="str">
        <f t="array" ref="AW51">IFERROR(INDEX(AJ51:AO51,SMALL(IF(AD51:AI51=AV51,COLUMN(AD51:AI51)-COLUMN(AD51)+1),COUNTIF(AP51:AP51,AV51))),0)</f>
        <v>B1</v>
      </c>
      <c r="AX51" s="302">
        <f t="array" ref="AX51">IFERROR(INDEX(X51:AC51,SMALL(IF(AD51:AI51=AY51,COLUMN(AD51:AI51)-COLUMN(AD51)+1),COUNTIF(AP51:AQ51,AY51))),0)</f>
        <v>302</v>
      </c>
      <c r="AY51" s="302">
        <f t="array" ref="AY51">IFERROR(LARGE(AD51:AI51,2),0)</f>
        <v>89</v>
      </c>
      <c r="AZ51" s="303" t="str">
        <f t="array" ref="AZ51">IFERROR(INDEX(AJ51:AO51,SMALL(IF(AD51:AI51=AY51,COLUMN(AD51:AI51)-COLUMN(AD51)+1),COUNTIF(AP51:AQ51,AY51))),0)</f>
        <v>A2</v>
      </c>
      <c r="BA51" s="304">
        <f t="array" ref="BA51">IFERROR(INDEX(X51:AC51,SMALL(IF(AD51:AI51=BB51,COLUMN(AD51:AI51)-COLUMN(AD51)+1),COUNTIF(AP51:AR51,BB51))),0)</f>
        <v>29</v>
      </c>
      <c r="BB51" s="304">
        <f t="array" ref="BB51">IFERROR(LARGE(AD51:AI51,3),0)</f>
        <v>88</v>
      </c>
      <c r="BC51" s="304" t="str">
        <f t="array" ref="BC51">IFERROR(INDEX(AJ51:AO51,SMALL(IF(AD51:AI51=BB51,COLUMN(AD51:AI51)-COLUMN(AD51)+1),COUNTIF(AP51:AR51,BB51))),0)</f>
        <v>A2</v>
      </c>
      <c r="BD51" s="305">
        <f t="array" ref="BD51">IFERROR(INDEX(X51:AC51,SMALL(IF(AD51:AI51=BE51,COLUMN(AD51:AI51)-COLUMN(AD51)+1),COUNTIF(AP51:AS51,BE51))),0)</f>
        <v>27</v>
      </c>
      <c r="BE51" s="305">
        <f t="shared" si="43"/>
        <v>76</v>
      </c>
      <c r="BF51" s="305" t="str">
        <f t="array" ref="BF51">IFERROR(INDEX(AJ51:AO51,SMALL(IF(AD51:AI51=BE51,COLUMN(AD51:AI51)-COLUMN(AD51)+1),COUNTIF(AP51:AS51,BE51))),0)</f>
        <v>B2</v>
      </c>
      <c r="BG51" s="306">
        <f t="array" ref="BG51">IFERROR(INDEX(X51:AC51,SMALL(IF(AD51:AI51=BH51,COLUMN(AD51:AI51)-COLUMN(AD51)+1),COUNTIF(AP51:AT51,BH51))),0)</f>
        <v>28</v>
      </c>
      <c r="BH51" s="306">
        <f t="shared" si="44"/>
        <v>59</v>
      </c>
      <c r="BI51" s="306" t="str">
        <f t="array" ref="BI51">IFERROR(INDEX(AJ51:AO51,SMALL(IF(AD51:AI51=BH51,COLUMN(AD51:AI51)-COLUMN(AD51)+1),COUNTIF(AP51:AT51,BH51))),0)</f>
        <v>D1</v>
      </c>
      <c r="BJ51" s="307">
        <f>IF(COUNTIF(AD51:AI51,0)=0,IF(COUNTIFS(AD51:AI51,"*F*")=0,SUM(LARGE(AD51:AI51,{1,2,3,4,5})),IF(COUNTIFS(AD51:AI51,"*F*")=1,SUM(LARGE(AD51:AI51,{1,2,3,4,5})),IF(COUNTIFS(AD51:AI51,"*F*")=2,"C",IF(COUNTIFS(AD51:AI51,"*F*")&gt;2,"F")))),IF(COUNTIFS(AD51:AH51,"*F*")=0,SUM(AD51:AH51),IF(COUNTIFS(AD51:AH51,"*F*")=1,"C",IF(COUNTIFS(AD51:AH51,"*F*")&gt;=2,"F"))))</f>
        <v>403</v>
      </c>
      <c r="BK51" s="308">
        <f t="shared" si="45"/>
        <v>80.599999999999994</v>
      </c>
    </row>
    <row r="52" spans="1:63" ht="17.25" x14ac:dyDescent="0.3">
      <c r="A52" s="311">
        <v>50</v>
      </c>
      <c r="B52" s="287" t="str">
        <f t="shared" si="18"/>
        <v>H</v>
      </c>
      <c r="C52" s="315" t="s">
        <v>0</v>
      </c>
      <c r="D52" s="323">
        <v>17603704</v>
      </c>
      <c r="E52" s="322" t="s">
        <v>364</v>
      </c>
      <c r="F52" s="324">
        <v>301</v>
      </c>
      <c r="G52" s="324">
        <v>80</v>
      </c>
      <c r="H52" s="324" t="s">
        <v>19</v>
      </c>
      <c r="I52" s="324">
        <v>302</v>
      </c>
      <c r="J52" s="324">
        <v>71</v>
      </c>
      <c r="K52" s="324" t="s">
        <v>20</v>
      </c>
      <c r="L52" s="324">
        <v>27</v>
      </c>
      <c r="M52" s="324">
        <v>60</v>
      </c>
      <c r="N52" s="324" t="s">
        <v>21</v>
      </c>
      <c r="O52" s="324">
        <v>29</v>
      </c>
      <c r="P52" s="324">
        <v>65</v>
      </c>
      <c r="Q52" s="324" t="s">
        <v>21</v>
      </c>
      <c r="R52" s="324">
        <v>28</v>
      </c>
      <c r="S52" s="324">
        <v>52</v>
      </c>
      <c r="T52" s="324" t="s">
        <v>22</v>
      </c>
      <c r="U52" s="315"/>
      <c r="V52" s="315"/>
      <c r="W52" s="315"/>
      <c r="X52" s="294">
        <f t="shared" si="19"/>
        <v>301</v>
      </c>
      <c r="Y52" s="294">
        <f t="shared" si="20"/>
        <v>302</v>
      </c>
      <c r="Z52" s="294">
        <f t="shared" si="21"/>
        <v>27</v>
      </c>
      <c r="AA52" s="294">
        <f t="shared" si="22"/>
        <v>29</v>
      </c>
      <c r="AB52" s="294">
        <f t="shared" si="23"/>
        <v>28</v>
      </c>
      <c r="AC52" s="294">
        <f t="shared" si="24"/>
        <v>0</v>
      </c>
      <c r="AD52" s="284">
        <f t="shared" si="25"/>
        <v>80</v>
      </c>
      <c r="AE52" s="284">
        <f t="shared" si="26"/>
        <v>71</v>
      </c>
      <c r="AF52" s="284">
        <f t="shared" si="27"/>
        <v>60</v>
      </c>
      <c r="AG52" s="284">
        <f t="shared" si="28"/>
        <v>65</v>
      </c>
      <c r="AH52" s="284">
        <f t="shared" si="29"/>
        <v>52</v>
      </c>
      <c r="AI52" s="284">
        <f t="shared" si="30"/>
        <v>0</v>
      </c>
      <c r="AJ52" s="285" t="str">
        <f t="shared" si="31"/>
        <v>C1</v>
      </c>
      <c r="AK52" s="285" t="str">
        <f t="shared" si="32"/>
        <v>C2</v>
      </c>
      <c r="AL52" s="285" t="str">
        <f t="shared" si="33"/>
        <v>D1</v>
      </c>
      <c r="AM52" s="285" t="str">
        <f t="shared" si="34"/>
        <v>D1</v>
      </c>
      <c r="AN52" s="285" t="str">
        <f t="shared" si="35"/>
        <v>D2</v>
      </c>
      <c r="AO52" s="285">
        <f t="shared" si="36"/>
        <v>0</v>
      </c>
      <c r="AP52" s="310">
        <f t="shared" si="37"/>
        <v>80</v>
      </c>
      <c r="AQ52" s="310">
        <f t="shared" si="38"/>
        <v>71</v>
      </c>
      <c r="AR52" s="310">
        <f t="shared" si="39"/>
        <v>65</v>
      </c>
      <c r="AS52" s="310">
        <f t="shared" si="40"/>
        <v>60</v>
      </c>
      <c r="AT52" s="310">
        <f t="shared" si="41"/>
        <v>52</v>
      </c>
      <c r="AU52" s="301">
        <f t="array" ref="AU52">IFERROR(INDEX(X52:AC52,SMALL(IF(AD52:AI52=AV52,COLUMN(AD52:AI52)-COLUMN(AD52)+1),COUNTIF(AP52:AP52,AV52))),0)</f>
        <v>301</v>
      </c>
      <c r="AV52" s="301">
        <f t="shared" si="42"/>
        <v>80</v>
      </c>
      <c r="AW52" s="301" t="str">
        <f t="array" ref="AW52">IFERROR(INDEX(AJ52:AO52,SMALL(IF(AD52:AI52=AV52,COLUMN(AD52:AI52)-COLUMN(AD52)+1),COUNTIF(AP52:AP52,AV52))),0)</f>
        <v>C1</v>
      </c>
      <c r="AX52" s="302">
        <f t="array" ref="AX52">IFERROR(INDEX(X52:AC52,SMALL(IF(AD52:AI52=AY52,COLUMN(AD52:AI52)-COLUMN(AD52)+1),COUNTIF(AP52:AQ52,AY52))),0)</f>
        <v>302</v>
      </c>
      <c r="AY52" s="302">
        <f t="array" ref="AY52">IFERROR(LARGE(AD52:AI52,2),0)</f>
        <v>71</v>
      </c>
      <c r="AZ52" s="303" t="str">
        <f t="array" ref="AZ52">IFERROR(INDEX(AJ52:AO52,SMALL(IF(AD52:AI52=AY52,COLUMN(AD52:AI52)-COLUMN(AD52)+1),COUNTIF(AP52:AQ52,AY52))),0)</f>
        <v>C2</v>
      </c>
      <c r="BA52" s="304">
        <f t="array" ref="BA52">IFERROR(INDEX(X52:AC52,SMALL(IF(AD52:AI52=BB52,COLUMN(AD52:AI52)-COLUMN(AD52)+1),COUNTIF(AP52:AR52,BB52))),0)</f>
        <v>29</v>
      </c>
      <c r="BB52" s="304">
        <f t="array" ref="BB52">IFERROR(LARGE(AD52:AI52,3),0)</f>
        <v>65</v>
      </c>
      <c r="BC52" s="304" t="str">
        <f t="array" ref="BC52">IFERROR(INDEX(AJ52:AO52,SMALL(IF(AD52:AI52=BB52,COLUMN(AD52:AI52)-COLUMN(AD52)+1),COUNTIF(AP52:AR52,BB52))),0)</f>
        <v>D1</v>
      </c>
      <c r="BD52" s="305">
        <f t="array" ref="BD52">IFERROR(INDEX(X52:AC52,SMALL(IF(AD52:AI52=BE52,COLUMN(AD52:AI52)-COLUMN(AD52)+1),COUNTIF(AP52:AS52,BE52))),0)</f>
        <v>27</v>
      </c>
      <c r="BE52" s="305">
        <f t="shared" si="43"/>
        <v>60</v>
      </c>
      <c r="BF52" s="305" t="str">
        <f t="array" ref="BF52">IFERROR(INDEX(AJ52:AO52,SMALL(IF(AD52:AI52=BE52,COLUMN(AD52:AI52)-COLUMN(AD52)+1),COUNTIF(AP52:AS52,BE52))),0)</f>
        <v>D1</v>
      </c>
      <c r="BG52" s="306">
        <f t="array" ref="BG52">IFERROR(INDEX(X52:AC52,SMALL(IF(AD52:AI52=BH52,COLUMN(AD52:AI52)-COLUMN(AD52)+1),COUNTIF(AP52:AT52,BH52))),0)</f>
        <v>28</v>
      </c>
      <c r="BH52" s="306">
        <f t="shared" si="44"/>
        <v>52</v>
      </c>
      <c r="BI52" s="306" t="str">
        <f t="array" ref="BI52">IFERROR(INDEX(AJ52:AO52,SMALL(IF(AD52:AI52=BH52,COLUMN(AD52:AI52)-COLUMN(AD52)+1),COUNTIF(AP52:AT52,BH52))),0)</f>
        <v>D2</v>
      </c>
      <c r="BJ52" s="307">
        <f>IF(COUNTIF(AD52:AI52,0)=0,IF(COUNTIFS(AD52:AI52,"*F*")=0,SUM(LARGE(AD52:AI52,{1,2,3,4,5})),IF(COUNTIFS(AD52:AI52,"*F*")=1,SUM(LARGE(AD52:AI52,{1,2,3,4,5})),IF(COUNTIFS(AD52:AI52,"*F*")=2,"C",IF(COUNTIFS(AD52:AI52,"*F*")&gt;2,"F")))),IF(COUNTIFS(AD52:AH52,"*F*")=0,SUM(AD52:AH52),IF(COUNTIFS(AD52:AH52,"*F*")=1,"C",IF(COUNTIFS(AD52:AH52,"*F*")&gt;=2,"F"))))</f>
        <v>328</v>
      </c>
      <c r="BK52" s="308">
        <f t="shared" si="45"/>
        <v>65.599999999999994</v>
      </c>
    </row>
    <row r="53" spans="1:63" ht="17.25" x14ac:dyDescent="0.3">
      <c r="A53" s="311">
        <v>51</v>
      </c>
      <c r="B53" s="287" t="str">
        <f t="shared" si="18"/>
        <v>H</v>
      </c>
      <c r="C53" s="315" t="s">
        <v>1</v>
      </c>
      <c r="D53" s="323">
        <v>17603705</v>
      </c>
      <c r="E53" s="322" t="s">
        <v>366</v>
      </c>
      <c r="F53" s="324">
        <v>301</v>
      </c>
      <c r="G53" s="324">
        <v>82</v>
      </c>
      <c r="H53" s="324" t="s">
        <v>19</v>
      </c>
      <c r="I53" s="324">
        <v>302</v>
      </c>
      <c r="J53" s="324">
        <v>84</v>
      </c>
      <c r="K53" s="324" t="s">
        <v>17</v>
      </c>
      <c r="L53" s="324">
        <v>27</v>
      </c>
      <c r="M53" s="324">
        <v>79</v>
      </c>
      <c r="N53" s="324" t="s">
        <v>17</v>
      </c>
      <c r="O53" s="324">
        <v>29</v>
      </c>
      <c r="P53" s="324">
        <v>87</v>
      </c>
      <c r="Q53" s="324" t="s">
        <v>16</v>
      </c>
      <c r="R53" s="324">
        <v>28</v>
      </c>
      <c r="S53" s="324">
        <v>60</v>
      </c>
      <c r="T53" s="324" t="s">
        <v>20</v>
      </c>
      <c r="U53" s="315"/>
      <c r="V53" s="315"/>
      <c r="W53" s="315"/>
      <c r="X53" s="294">
        <f t="shared" si="19"/>
        <v>301</v>
      </c>
      <c r="Y53" s="294">
        <f t="shared" si="20"/>
        <v>302</v>
      </c>
      <c r="Z53" s="294">
        <f t="shared" si="21"/>
        <v>27</v>
      </c>
      <c r="AA53" s="294">
        <f t="shared" si="22"/>
        <v>29</v>
      </c>
      <c r="AB53" s="294">
        <f t="shared" si="23"/>
        <v>28</v>
      </c>
      <c r="AC53" s="294">
        <f t="shared" si="24"/>
        <v>0</v>
      </c>
      <c r="AD53" s="284">
        <f t="shared" si="25"/>
        <v>82</v>
      </c>
      <c r="AE53" s="284">
        <f t="shared" si="26"/>
        <v>84</v>
      </c>
      <c r="AF53" s="284">
        <f t="shared" si="27"/>
        <v>79</v>
      </c>
      <c r="AG53" s="284">
        <f t="shared" si="28"/>
        <v>87</v>
      </c>
      <c r="AH53" s="284">
        <f t="shared" si="29"/>
        <v>60</v>
      </c>
      <c r="AI53" s="284">
        <f t="shared" si="30"/>
        <v>0</v>
      </c>
      <c r="AJ53" s="285" t="str">
        <f t="shared" si="31"/>
        <v>C1</v>
      </c>
      <c r="AK53" s="285" t="str">
        <f t="shared" si="32"/>
        <v>B1</v>
      </c>
      <c r="AL53" s="285" t="str">
        <f t="shared" si="33"/>
        <v>B1</v>
      </c>
      <c r="AM53" s="285" t="str">
        <f t="shared" si="34"/>
        <v>A2</v>
      </c>
      <c r="AN53" s="285" t="str">
        <f t="shared" si="35"/>
        <v>C2</v>
      </c>
      <c r="AO53" s="285">
        <f t="shared" si="36"/>
        <v>0</v>
      </c>
      <c r="AP53" s="310">
        <f t="shared" si="37"/>
        <v>87</v>
      </c>
      <c r="AQ53" s="310">
        <f t="shared" si="38"/>
        <v>84</v>
      </c>
      <c r="AR53" s="310">
        <f t="shared" si="39"/>
        <v>82</v>
      </c>
      <c r="AS53" s="310">
        <f t="shared" si="40"/>
        <v>79</v>
      </c>
      <c r="AT53" s="310">
        <f t="shared" si="41"/>
        <v>60</v>
      </c>
      <c r="AU53" s="301">
        <f t="array" ref="AU53">IFERROR(INDEX(X53:AC53,SMALL(IF(AD53:AI53=AV53,COLUMN(AD53:AI53)-COLUMN(AD53)+1),COUNTIF(AP53:AP53,AV53))),0)</f>
        <v>29</v>
      </c>
      <c r="AV53" s="301">
        <f t="shared" si="42"/>
        <v>87</v>
      </c>
      <c r="AW53" s="301" t="str">
        <f t="array" ref="AW53">IFERROR(INDEX(AJ53:AO53,SMALL(IF(AD53:AI53=AV53,COLUMN(AD53:AI53)-COLUMN(AD53)+1),COUNTIF(AP53:AP53,AV53))),0)</f>
        <v>A2</v>
      </c>
      <c r="AX53" s="302">
        <f t="array" ref="AX53">IFERROR(INDEX(X53:AC53,SMALL(IF(AD53:AI53=AY53,COLUMN(AD53:AI53)-COLUMN(AD53)+1),COUNTIF(AP53:AQ53,AY53))),0)</f>
        <v>302</v>
      </c>
      <c r="AY53" s="302">
        <f t="array" ref="AY53">IFERROR(LARGE(AD53:AI53,2),0)</f>
        <v>84</v>
      </c>
      <c r="AZ53" s="303" t="str">
        <f t="array" ref="AZ53">IFERROR(INDEX(AJ53:AO53,SMALL(IF(AD53:AI53=AY53,COLUMN(AD53:AI53)-COLUMN(AD53)+1),COUNTIF(AP53:AQ53,AY53))),0)</f>
        <v>B1</v>
      </c>
      <c r="BA53" s="304">
        <f t="array" ref="BA53">IFERROR(INDEX(X53:AC53,SMALL(IF(AD53:AI53=BB53,COLUMN(AD53:AI53)-COLUMN(AD53)+1),COUNTIF(AP53:AR53,BB53))),0)</f>
        <v>301</v>
      </c>
      <c r="BB53" s="304">
        <f t="array" ref="BB53">IFERROR(LARGE(AD53:AI53,3),0)</f>
        <v>82</v>
      </c>
      <c r="BC53" s="304" t="str">
        <f t="array" ref="BC53">IFERROR(INDEX(AJ53:AO53,SMALL(IF(AD53:AI53=BB53,COLUMN(AD53:AI53)-COLUMN(AD53)+1),COUNTIF(AP53:AR53,BB53))),0)</f>
        <v>C1</v>
      </c>
      <c r="BD53" s="305">
        <f t="array" ref="BD53">IFERROR(INDEX(X53:AC53,SMALL(IF(AD53:AI53=BE53,COLUMN(AD53:AI53)-COLUMN(AD53)+1),COUNTIF(AP53:AS53,BE53))),0)</f>
        <v>27</v>
      </c>
      <c r="BE53" s="305">
        <f t="shared" si="43"/>
        <v>79</v>
      </c>
      <c r="BF53" s="305" t="str">
        <f t="array" ref="BF53">IFERROR(INDEX(AJ53:AO53,SMALL(IF(AD53:AI53=BE53,COLUMN(AD53:AI53)-COLUMN(AD53)+1),COUNTIF(AP53:AS53,BE53))),0)</f>
        <v>B1</v>
      </c>
      <c r="BG53" s="306">
        <f t="array" ref="BG53">IFERROR(INDEX(X53:AC53,SMALL(IF(AD53:AI53=BH53,COLUMN(AD53:AI53)-COLUMN(AD53)+1),COUNTIF(AP53:AT53,BH53))),0)</f>
        <v>28</v>
      </c>
      <c r="BH53" s="306">
        <f t="shared" si="44"/>
        <v>60</v>
      </c>
      <c r="BI53" s="306" t="str">
        <f t="array" ref="BI53">IFERROR(INDEX(AJ53:AO53,SMALL(IF(AD53:AI53=BH53,COLUMN(AD53:AI53)-COLUMN(AD53)+1),COUNTIF(AP53:AT53,BH53))),0)</f>
        <v>C2</v>
      </c>
      <c r="BJ53" s="307">
        <f>IF(COUNTIF(AD53:AI53,0)=0,IF(COUNTIFS(AD53:AI53,"*F*")=0,SUM(LARGE(AD53:AI53,{1,2,3,4,5})),IF(COUNTIFS(AD53:AI53,"*F*")=1,SUM(LARGE(AD53:AI53,{1,2,3,4,5})),IF(COUNTIFS(AD53:AI53,"*F*")=2,"C",IF(COUNTIFS(AD53:AI53,"*F*")&gt;2,"F")))),IF(COUNTIFS(AD53:AH53,"*F*")=0,SUM(AD53:AH53),IF(COUNTIFS(AD53:AH53,"*F*")=1,"C",IF(COUNTIFS(AD53:AH53,"*F*")&gt;=2,"F"))))</f>
        <v>392</v>
      </c>
      <c r="BK53" s="308">
        <f t="shared" si="45"/>
        <v>78.400000000000006</v>
      </c>
    </row>
    <row r="54" spans="1:63" ht="17.25" x14ac:dyDescent="0.3">
      <c r="A54" s="311">
        <v>52</v>
      </c>
      <c r="B54" s="287" t="str">
        <f t="shared" si="18"/>
        <v>H</v>
      </c>
      <c r="C54" s="315" t="s">
        <v>1</v>
      </c>
      <c r="D54" s="323">
        <v>17603706</v>
      </c>
      <c r="E54" s="322" t="s">
        <v>370</v>
      </c>
      <c r="F54" s="324">
        <v>301</v>
      </c>
      <c r="G54" s="324">
        <v>96</v>
      </c>
      <c r="H54" s="324" t="s">
        <v>15</v>
      </c>
      <c r="I54" s="324">
        <v>302</v>
      </c>
      <c r="J54" s="324">
        <v>94</v>
      </c>
      <c r="K54" s="324" t="s">
        <v>15</v>
      </c>
      <c r="L54" s="324">
        <v>27</v>
      </c>
      <c r="M54" s="324">
        <v>88</v>
      </c>
      <c r="N54" s="324" t="s">
        <v>16</v>
      </c>
      <c r="O54" s="324">
        <v>29</v>
      </c>
      <c r="P54" s="324">
        <v>95</v>
      </c>
      <c r="Q54" s="324" t="s">
        <v>15</v>
      </c>
      <c r="R54" s="324">
        <v>28</v>
      </c>
      <c r="S54" s="324">
        <v>74</v>
      </c>
      <c r="T54" s="324" t="s">
        <v>18</v>
      </c>
      <c r="U54" s="315"/>
      <c r="V54" s="315"/>
      <c r="W54" s="315"/>
      <c r="X54" s="294">
        <f t="shared" si="19"/>
        <v>301</v>
      </c>
      <c r="Y54" s="294">
        <f t="shared" si="20"/>
        <v>302</v>
      </c>
      <c r="Z54" s="294">
        <f t="shared" si="21"/>
        <v>27</v>
      </c>
      <c r="AA54" s="294">
        <f t="shared" si="22"/>
        <v>29</v>
      </c>
      <c r="AB54" s="294">
        <f t="shared" si="23"/>
        <v>28</v>
      </c>
      <c r="AC54" s="294">
        <f t="shared" si="24"/>
        <v>0</v>
      </c>
      <c r="AD54" s="284">
        <f t="shared" si="25"/>
        <v>96</v>
      </c>
      <c r="AE54" s="284">
        <f t="shared" si="26"/>
        <v>94</v>
      </c>
      <c r="AF54" s="284">
        <f t="shared" si="27"/>
        <v>88</v>
      </c>
      <c r="AG54" s="284">
        <f t="shared" si="28"/>
        <v>95</v>
      </c>
      <c r="AH54" s="284">
        <f t="shared" si="29"/>
        <v>74</v>
      </c>
      <c r="AI54" s="284">
        <f t="shared" si="30"/>
        <v>0</v>
      </c>
      <c r="AJ54" s="285" t="str">
        <f t="shared" si="31"/>
        <v>A1</v>
      </c>
      <c r="AK54" s="285" t="str">
        <f t="shared" si="32"/>
        <v>A1</v>
      </c>
      <c r="AL54" s="285" t="str">
        <f t="shared" si="33"/>
        <v>A2</v>
      </c>
      <c r="AM54" s="285" t="str">
        <f t="shared" si="34"/>
        <v>A1</v>
      </c>
      <c r="AN54" s="285" t="str">
        <f t="shared" si="35"/>
        <v>B2</v>
      </c>
      <c r="AO54" s="285">
        <f t="shared" si="36"/>
        <v>0</v>
      </c>
      <c r="AP54" s="310">
        <f t="shared" si="37"/>
        <v>96</v>
      </c>
      <c r="AQ54" s="310">
        <f t="shared" si="38"/>
        <v>95</v>
      </c>
      <c r="AR54" s="310">
        <f t="shared" si="39"/>
        <v>94</v>
      </c>
      <c r="AS54" s="310">
        <f t="shared" si="40"/>
        <v>88</v>
      </c>
      <c r="AT54" s="310">
        <f t="shared" si="41"/>
        <v>74</v>
      </c>
      <c r="AU54" s="301">
        <f t="array" ref="AU54">IFERROR(INDEX(X54:AC54,SMALL(IF(AD54:AI54=AV54,COLUMN(AD54:AI54)-COLUMN(AD54)+1),COUNTIF(AP54:AP54,AV54))),0)</f>
        <v>301</v>
      </c>
      <c r="AV54" s="301">
        <f t="shared" si="42"/>
        <v>96</v>
      </c>
      <c r="AW54" s="301" t="str">
        <f t="array" ref="AW54">IFERROR(INDEX(AJ54:AO54,SMALL(IF(AD54:AI54=AV54,COLUMN(AD54:AI54)-COLUMN(AD54)+1),COUNTIF(AP54:AP54,AV54))),0)</f>
        <v>A1</v>
      </c>
      <c r="AX54" s="302">
        <f t="array" ref="AX54">IFERROR(INDEX(X54:AC54,SMALL(IF(AD54:AI54=AY54,COLUMN(AD54:AI54)-COLUMN(AD54)+1),COUNTIF(AP54:AQ54,AY54))),0)</f>
        <v>29</v>
      </c>
      <c r="AY54" s="302">
        <f t="array" ref="AY54">IFERROR(LARGE(AD54:AI54,2),0)</f>
        <v>95</v>
      </c>
      <c r="AZ54" s="303" t="str">
        <f t="array" ref="AZ54">IFERROR(INDEX(AJ54:AO54,SMALL(IF(AD54:AI54=AY54,COLUMN(AD54:AI54)-COLUMN(AD54)+1),COUNTIF(AP54:AQ54,AY54))),0)</f>
        <v>A1</v>
      </c>
      <c r="BA54" s="304">
        <f t="array" ref="BA54">IFERROR(INDEX(X54:AC54,SMALL(IF(AD54:AI54=BB54,COLUMN(AD54:AI54)-COLUMN(AD54)+1),COUNTIF(AP54:AR54,BB54))),0)</f>
        <v>302</v>
      </c>
      <c r="BB54" s="304">
        <f t="array" ref="BB54">IFERROR(LARGE(AD54:AI54,3),0)</f>
        <v>94</v>
      </c>
      <c r="BC54" s="304" t="str">
        <f t="array" ref="BC54">IFERROR(INDEX(AJ54:AO54,SMALL(IF(AD54:AI54=BB54,COLUMN(AD54:AI54)-COLUMN(AD54)+1),COUNTIF(AP54:AR54,BB54))),0)</f>
        <v>A1</v>
      </c>
      <c r="BD54" s="305">
        <f t="array" ref="BD54">IFERROR(INDEX(X54:AC54,SMALL(IF(AD54:AI54=BE54,COLUMN(AD54:AI54)-COLUMN(AD54)+1),COUNTIF(AP54:AS54,BE54))),0)</f>
        <v>27</v>
      </c>
      <c r="BE54" s="305">
        <f t="shared" si="43"/>
        <v>88</v>
      </c>
      <c r="BF54" s="305" t="str">
        <f t="array" ref="BF54">IFERROR(INDEX(AJ54:AO54,SMALL(IF(AD54:AI54=BE54,COLUMN(AD54:AI54)-COLUMN(AD54)+1),COUNTIF(AP54:AS54,BE54))),0)</f>
        <v>A2</v>
      </c>
      <c r="BG54" s="306">
        <f t="array" ref="BG54">IFERROR(INDEX(X54:AC54,SMALL(IF(AD54:AI54=BH54,COLUMN(AD54:AI54)-COLUMN(AD54)+1),COUNTIF(AP54:AT54,BH54))),0)</f>
        <v>28</v>
      </c>
      <c r="BH54" s="306">
        <f t="shared" si="44"/>
        <v>74</v>
      </c>
      <c r="BI54" s="306" t="str">
        <f t="array" ref="BI54">IFERROR(INDEX(AJ54:AO54,SMALL(IF(AD54:AI54=BH54,COLUMN(AD54:AI54)-COLUMN(AD54)+1),COUNTIF(AP54:AT54,BH54))),0)</f>
        <v>B2</v>
      </c>
      <c r="BJ54" s="307">
        <f>IF(COUNTIF(AD54:AI54,0)=0,IF(COUNTIFS(AD54:AI54,"*F*")=0,SUM(LARGE(AD54:AI54,{1,2,3,4,5})),IF(COUNTIFS(AD54:AI54,"*F*")=1,SUM(LARGE(AD54:AI54,{1,2,3,4,5})),IF(COUNTIFS(AD54:AI54,"*F*")=2,"C",IF(COUNTIFS(AD54:AI54,"*F*")&gt;2,"F")))),IF(COUNTIFS(AD54:AH54,"*F*")=0,SUM(AD54:AH54),IF(COUNTIFS(AD54:AH54,"*F*")=1,"C",IF(COUNTIFS(AD54:AH54,"*F*")&gt;=2,"F"))))</f>
        <v>447</v>
      </c>
      <c r="BK54" s="308">
        <f t="shared" si="45"/>
        <v>89.4</v>
      </c>
    </row>
    <row r="55" spans="1:63" ht="17.25" x14ac:dyDescent="0.3">
      <c r="A55" s="311">
        <v>53</v>
      </c>
      <c r="B55" s="287" t="str">
        <f t="shared" si="18"/>
        <v>H</v>
      </c>
      <c r="C55" s="315" t="s">
        <v>0</v>
      </c>
      <c r="D55" s="323">
        <v>17603707</v>
      </c>
      <c r="E55" s="322" t="s">
        <v>372</v>
      </c>
      <c r="F55" s="324">
        <v>301</v>
      </c>
      <c r="G55" s="324">
        <v>66</v>
      </c>
      <c r="H55" s="324" t="s">
        <v>21</v>
      </c>
      <c r="I55" s="324">
        <v>302</v>
      </c>
      <c r="J55" s="324">
        <v>69</v>
      </c>
      <c r="K55" s="324" t="s">
        <v>20</v>
      </c>
      <c r="L55" s="324">
        <v>27</v>
      </c>
      <c r="M55" s="324">
        <v>65</v>
      </c>
      <c r="N55" s="324" t="s">
        <v>20</v>
      </c>
      <c r="O55" s="324">
        <v>29</v>
      </c>
      <c r="P55" s="324">
        <v>72</v>
      </c>
      <c r="Q55" s="324" t="s">
        <v>20</v>
      </c>
      <c r="R55" s="324">
        <v>28</v>
      </c>
      <c r="S55" s="324">
        <v>56</v>
      </c>
      <c r="T55" s="324" t="s">
        <v>21</v>
      </c>
      <c r="U55" s="315"/>
      <c r="V55" s="315"/>
      <c r="W55" s="315"/>
      <c r="X55" s="294">
        <f t="shared" si="19"/>
        <v>301</v>
      </c>
      <c r="Y55" s="294">
        <f t="shared" si="20"/>
        <v>302</v>
      </c>
      <c r="Z55" s="294">
        <f t="shared" si="21"/>
        <v>27</v>
      </c>
      <c r="AA55" s="294">
        <f t="shared" si="22"/>
        <v>29</v>
      </c>
      <c r="AB55" s="294">
        <f t="shared" si="23"/>
        <v>28</v>
      </c>
      <c r="AC55" s="294">
        <f t="shared" si="24"/>
        <v>0</v>
      </c>
      <c r="AD55" s="284">
        <f t="shared" si="25"/>
        <v>66</v>
      </c>
      <c r="AE55" s="284">
        <f t="shared" si="26"/>
        <v>69</v>
      </c>
      <c r="AF55" s="284">
        <f t="shared" si="27"/>
        <v>65</v>
      </c>
      <c r="AG55" s="284">
        <f t="shared" si="28"/>
        <v>72</v>
      </c>
      <c r="AH55" s="284">
        <f t="shared" si="29"/>
        <v>56</v>
      </c>
      <c r="AI55" s="284">
        <f t="shared" si="30"/>
        <v>0</v>
      </c>
      <c r="AJ55" s="285" t="str">
        <f t="shared" si="31"/>
        <v>D1</v>
      </c>
      <c r="AK55" s="285" t="str">
        <f t="shared" si="32"/>
        <v>C2</v>
      </c>
      <c r="AL55" s="285" t="str">
        <f t="shared" si="33"/>
        <v>C2</v>
      </c>
      <c r="AM55" s="285" t="str">
        <f t="shared" si="34"/>
        <v>C2</v>
      </c>
      <c r="AN55" s="285" t="str">
        <f t="shared" si="35"/>
        <v>D1</v>
      </c>
      <c r="AO55" s="285">
        <f t="shared" si="36"/>
        <v>0</v>
      </c>
      <c r="AP55" s="310">
        <f t="shared" si="37"/>
        <v>72</v>
      </c>
      <c r="AQ55" s="310">
        <f t="shared" si="38"/>
        <v>69</v>
      </c>
      <c r="AR55" s="310">
        <f t="shared" si="39"/>
        <v>66</v>
      </c>
      <c r="AS55" s="310">
        <f t="shared" si="40"/>
        <v>65</v>
      </c>
      <c r="AT55" s="310">
        <f t="shared" si="41"/>
        <v>56</v>
      </c>
      <c r="AU55" s="301">
        <f t="array" ref="AU55">IFERROR(INDEX(X55:AC55,SMALL(IF(AD55:AI55=AV55,COLUMN(AD55:AI55)-COLUMN(AD55)+1),COUNTIF(AP55:AP55,AV55))),0)</f>
        <v>29</v>
      </c>
      <c r="AV55" s="301">
        <f t="shared" si="42"/>
        <v>72</v>
      </c>
      <c r="AW55" s="301" t="str">
        <f t="array" ref="AW55">IFERROR(INDEX(AJ55:AO55,SMALL(IF(AD55:AI55=AV55,COLUMN(AD55:AI55)-COLUMN(AD55)+1),COUNTIF(AP55:AP55,AV55))),0)</f>
        <v>C2</v>
      </c>
      <c r="AX55" s="302">
        <f t="array" ref="AX55">IFERROR(INDEX(X55:AC55,SMALL(IF(AD55:AI55=AY55,COLUMN(AD55:AI55)-COLUMN(AD55)+1),COUNTIF(AP55:AQ55,AY55))),0)</f>
        <v>302</v>
      </c>
      <c r="AY55" s="302">
        <f t="array" ref="AY55">IFERROR(LARGE(AD55:AI55,2),0)</f>
        <v>69</v>
      </c>
      <c r="AZ55" s="303" t="str">
        <f t="array" ref="AZ55">IFERROR(INDEX(AJ55:AO55,SMALL(IF(AD55:AI55=AY55,COLUMN(AD55:AI55)-COLUMN(AD55)+1),COUNTIF(AP55:AQ55,AY55))),0)</f>
        <v>C2</v>
      </c>
      <c r="BA55" s="304">
        <f t="array" ref="BA55">IFERROR(INDEX(X55:AC55,SMALL(IF(AD55:AI55=BB55,COLUMN(AD55:AI55)-COLUMN(AD55)+1),COUNTIF(AP55:AR55,BB55))),0)</f>
        <v>301</v>
      </c>
      <c r="BB55" s="304">
        <f t="array" ref="BB55">IFERROR(LARGE(AD55:AI55,3),0)</f>
        <v>66</v>
      </c>
      <c r="BC55" s="304" t="str">
        <f t="array" ref="BC55">IFERROR(INDEX(AJ55:AO55,SMALL(IF(AD55:AI55=BB55,COLUMN(AD55:AI55)-COLUMN(AD55)+1),COUNTIF(AP55:AR55,BB55))),0)</f>
        <v>D1</v>
      </c>
      <c r="BD55" s="305">
        <f t="array" ref="BD55">IFERROR(INDEX(X55:AC55,SMALL(IF(AD55:AI55=BE55,COLUMN(AD55:AI55)-COLUMN(AD55)+1),COUNTIF(AP55:AS55,BE55))),0)</f>
        <v>27</v>
      </c>
      <c r="BE55" s="305">
        <f t="shared" si="43"/>
        <v>65</v>
      </c>
      <c r="BF55" s="305" t="str">
        <f t="array" ref="BF55">IFERROR(INDEX(AJ55:AO55,SMALL(IF(AD55:AI55=BE55,COLUMN(AD55:AI55)-COLUMN(AD55)+1),COUNTIF(AP55:AS55,BE55))),0)</f>
        <v>C2</v>
      </c>
      <c r="BG55" s="306">
        <f t="array" ref="BG55">IFERROR(INDEX(X55:AC55,SMALL(IF(AD55:AI55=BH55,COLUMN(AD55:AI55)-COLUMN(AD55)+1),COUNTIF(AP55:AT55,BH55))),0)</f>
        <v>28</v>
      </c>
      <c r="BH55" s="306">
        <f t="shared" si="44"/>
        <v>56</v>
      </c>
      <c r="BI55" s="306" t="str">
        <f t="array" ref="BI55">IFERROR(INDEX(AJ55:AO55,SMALL(IF(AD55:AI55=BH55,COLUMN(AD55:AI55)-COLUMN(AD55)+1),COUNTIF(AP55:AT55,BH55))),0)</f>
        <v>D1</v>
      </c>
      <c r="BJ55" s="307">
        <f>IF(COUNTIF(AD55:AI55,0)=0,IF(COUNTIFS(AD55:AI55,"*F*")=0,SUM(LARGE(AD55:AI55,{1,2,3,4,5})),IF(COUNTIFS(AD55:AI55,"*F*")=1,SUM(LARGE(AD55:AI55,{1,2,3,4,5})),IF(COUNTIFS(AD55:AI55,"*F*")=2,"C",IF(COUNTIFS(AD55:AI55,"*F*")&gt;2,"F")))),IF(COUNTIFS(AD55:AH55,"*F*")=0,SUM(AD55:AH55),IF(COUNTIFS(AD55:AH55,"*F*")=1,"C",IF(COUNTIFS(AD55:AH55,"*F*")&gt;=2,"F"))))</f>
        <v>328</v>
      </c>
      <c r="BK55" s="308">
        <f t="shared" si="45"/>
        <v>65.599999999999994</v>
      </c>
    </row>
    <row r="56" spans="1:63" ht="15" customHeight="1" x14ac:dyDescent="0.3">
      <c r="A56" s="311">
        <v>54</v>
      </c>
      <c r="B56" s="287" t="str">
        <f t="shared" si="18"/>
        <v>H</v>
      </c>
      <c r="C56" s="315" t="s">
        <v>1</v>
      </c>
      <c r="D56" s="323">
        <v>17603708</v>
      </c>
      <c r="E56" s="322" t="s">
        <v>374</v>
      </c>
      <c r="F56" s="324">
        <v>301</v>
      </c>
      <c r="G56" s="324">
        <v>88</v>
      </c>
      <c r="H56" s="324" t="s">
        <v>17</v>
      </c>
      <c r="I56" s="324">
        <v>302</v>
      </c>
      <c r="J56" s="324">
        <v>82</v>
      </c>
      <c r="K56" s="324" t="s">
        <v>17</v>
      </c>
      <c r="L56" s="324">
        <v>27</v>
      </c>
      <c r="M56" s="324">
        <v>76</v>
      </c>
      <c r="N56" s="324" t="s">
        <v>18</v>
      </c>
      <c r="O56" s="324">
        <v>29</v>
      </c>
      <c r="P56" s="324">
        <v>81</v>
      </c>
      <c r="Q56" s="324" t="s">
        <v>18</v>
      </c>
      <c r="R56" s="324">
        <v>30</v>
      </c>
      <c r="S56" s="324">
        <v>81</v>
      </c>
      <c r="T56" s="324" t="s">
        <v>17</v>
      </c>
      <c r="U56" s="315"/>
      <c r="V56" s="315"/>
      <c r="W56" s="315"/>
      <c r="X56" s="294">
        <f t="shared" si="19"/>
        <v>301</v>
      </c>
      <c r="Y56" s="294">
        <f t="shared" si="20"/>
        <v>302</v>
      </c>
      <c r="Z56" s="294">
        <f t="shared" si="21"/>
        <v>27</v>
      </c>
      <c r="AA56" s="294">
        <f t="shared" si="22"/>
        <v>29</v>
      </c>
      <c r="AB56" s="294">
        <f t="shared" si="23"/>
        <v>30</v>
      </c>
      <c r="AC56" s="294">
        <f t="shared" si="24"/>
        <v>0</v>
      </c>
      <c r="AD56" s="284">
        <f t="shared" si="25"/>
        <v>88</v>
      </c>
      <c r="AE56" s="284">
        <f t="shared" si="26"/>
        <v>82</v>
      </c>
      <c r="AF56" s="284">
        <f t="shared" si="27"/>
        <v>76</v>
      </c>
      <c r="AG56" s="284">
        <f t="shared" si="28"/>
        <v>81</v>
      </c>
      <c r="AH56" s="284">
        <f t="shared" si="29"/>
        <v>81</v>
      </c>
      <c r="AI56" s="284">
        <f t="shared" si="30"/>
        <v>0</v>
      </c>
      <c r="AJ56" s="285" t="str">
        <f t="shared" si="31"/>
        <v>B1</v>
      </c>
      <c r="AK56" s="285" t="str">
        <f t="shared" si="32"/>
        <v>B1</v>
      </c>
      <c r="AL56" s="285" t="str">
        <f t="shared" si="33"/>
        <v>B2</v>
      </c>
      <c r="AM56" s="285" t="str">
        <f t="shared" si="34"/>
        <v>B2</v>
      </c>
      <c r="AN56" s="285" t="str">
        <f t="shared" si="35"/>
        <v>B1</v>
      </c>
      <c r="AO56" s="285">
        <f t="shared" si="36"/>
        <v>0</v>
      </c>
      <c r="AP56" s="310">
        <f t="shared" si="37"/>
        <v>88</v>
      </c>
      <c r="AQ56" s="310">
        <f t="shared" si="38"/>
        <v>82</v>
      </c>
      <c r="AR56" s="310">
        <f t="shared" si="39"/>
        <v>81</v>
      </c>
      <c r="AS56" s="310">
        <f t="shared" si="40"/>
        <v>81</v>
      </c>
      <c r="AT56" s="310">
        <f t="shared" si="41"/>
        <v>76</v>
      </c>
      <c r="AU56" s="301">
        <f t="array" ref="AU56">IFERROR(INDEX(X56:AC56,SMALL(IF(AD56:AI56=AV56,COLUMN(AD56:AI56)-COLUMN(AD56)+1),COUNTIF(AP56:AP56,AV56))),0)</f>
        <v>301</v>
      </c>
      <c r="AV56" s="301">
        <f t="shared" si="42"/>
        <v>88</v>
      </c>
      <c r="AW56" s="301" t="str">
        <f t="array" ref="AW56">IFERROR(INDEX(AJ56:AO56,SMALL(IF(AD56:AI56=AV56,COLUMN(AD56:AI56)-COLUMN(AD56)+1),COUNTIF(AP56:AP56,AV56))),0)</f>
        <v>B1</v>
      </c>
      <c r="AX56" s="302">
        <f t="array" ref="AX56">IFERROR(INDEX(X56:AC56,SMALL(IF(AD56:AI56=AY56,COLUMN(AD56:AI56)-COLUMN(AD56)+1),COUNTIF(AP56:AQ56,AY56))),0)</f>
        <v>302</v>
      </c>
      <c r="AY56" s="302">
        <f t="array" ref="AY56">IFERROR(LARGE(AD56:AI56,2),0)</f>
        <v>82</v>
      </c>
      <c r="AZ56" s="303" t="str">
        <f t="array" ref="AZ56">IFERROR(INDEX(AJ56:AO56,SMALL(IF(AD56:AI56=AY56,COLUMN(AD56:AI56)-COLUMN(AD56)+1),COUNTIF(AP56:AQ56,AY56))),0)</f>
        <v>B1</v>
      </c>
      <c r="BA56" s="304">
        <f t="array" ref="BA56">IFERROR(INDEX(X56:AC56,SMALL(IF(AD56:AI56=BB56,COLUMN(AD56:AI56)-COLUMN(AD56)+1),COUNTIF(AP56:AR56,BB56))),0)</f>
        <v>29</v>
      </c>
      <c r="BB56" s="304">
        <f t="array" ref="BB56">IFERROR(LARGE(AD56:AI56,3),0)</f>
        <v>81</v>
      </c>
      <c r="BC56" s="304" t="str">
        <f t="array" ref="BC56">IFERROR(INDEX(AJ56:AO56,SMALL(IF(AD56:AI56=BB56,COLUMN(AD56:AI56)-COLUMN(AD56)+1),COUNTIF(AP56:AR56,BB56))),0)</f>
        <v>B2</v>
      </c>
      <c r="BD56" s="305">
        <f t="array" ref="BD56">IFERROR(INDEX(X56:AC56,SMALL(IF(AD56:AI56=BE56,COLUMN(AD56:AI56)-COLUMN(AD56)+1),COUNTIF(AP56:AS56,BE56))),0)</f>
        <v>30</v>
      </c>
      <c r="BE56" s="305">
        <f t="shared" si="43"/>
        <v>81</v>
      </c>
      <c r="BF56" s="305" t="str">
        <f t="array" ref="BF56">IFERROR(INDEX(AJ56:AO56,SMALL(IF(AD56:AI56=BE56,COLUMN(AD56:AI56)-COLUMN(AD56)+1),COUNTIF(AP56:AS56,BE56))),0)</f>
        <v>B1</v>
      </c>
      <c r="BG56" s="306">
        <f t="array" ref="BG56">IFERROR(INDEX(X56:AC56,SMALL(IF(AD56:AI56=BH56,COLUMN(AD56:AI56)-COLUMN(AD56)+1),COUNTIF(AP56:AT56,BH56))),0)</f>
        <v>27</v>
      </c>
      <c r="BH56" s="306">
        <f t="shared" si="44"/>
        <v>76</v>
      </c>
      <c r="BI56" s="306" t="str">
        <f t="array" ref="BI56">IFERROR(INDEX(AJ56:AO56,SMALL(IF(AD56:AI56=BH56,COLUMN(AD56:AI56)-COLUMN(AD56)+1),COUNTIF(AP56:AT56,BH56))),0)</f>
        <v>B2</v>
      </c>
      <c r="BJ56" s="307">
        <f>IF(COUNTIF(AD56:AI56,0)=0,IF(COUNTIFS(AD56:AI56,"*F*")=0,SUM(LARGE(AD56:AI56,{1,2,3,4,5})),IF(COUNTIFS(AD56:AI56,"*F*")=1,SUM(LARGE(AD56:AI56,{1,2,3,4,5})),IF(COUNTIFS(AD56:AI56,"*F*")=2,"C",IF(COUNTIFS(AD56:AI56,"*F*")&gt;2,"F")))),IF(COUNTIFS(AD56:AH56,"*F*")=0,SUM(AD56:AH56),IF(COUNTIFS(AD56:AH56,"*F*")=1,"C",IF(COUNTIFS(AD56:AH56,"*F*")&gt;=2,"F"))))</f>
        <v>408</v>
      </c>
      <c r="BK56" s="308">
        <f t="shared" si="45"/>
        <v>81.599999999999994</v>
      </c>
    </row>
    <row r="57" spans="1:63" ht="17.25" x14ac:dyDescent="0.3">
      <c r="A57" s="311">
        <v>55</v>
      </c>
      <c r="B57" s="287" t="str">
        <f t="shared" si="18"/>
        <v>H</v>
      </c>
      <c r="C57" s="315" t="s">
        <v>0</v>
      </c>
      <c r="D57" s="323">
        <v>17603709</v>
      </c>
      <c r="E57" s="322" t="s">
        <v>377</v>
      </c>
      <c r="F57" s="324">
        <v>301</v>
      </c>
      <c r="G57" s="324">
        <v>86</v>
      </c>
      <c r="H57" s="324" t="s">
        <v>18</v>
      </c>
      <c r="I57" s="324">
        <v>302</v>
      </c>
      <c r="J57" s="324">
        <v>82</v>
      </c>
      <c r="K57" s="324" t="s">
        <v>17</v>
      </c>
      <c r="L57" s="324">
        <v>27</v>
      </c>
      <c r="M57" s="324">
        <v>73</v>
      </c>
      <c r="N57" s="324" t="s">
        <v>18</v>
      </c>
      <c r="O57" s="324">
        <v>29</v>
      </c>
      <c r="P57" s="324">
        <v>86</v>
      </c>
      <c r="Q57" s="324" t="s">
        <v>17</v>
      </c>
      <c r="R57" s="324">
        <v>28</v>
      </c>
      <c r="S57" s="324">
        <v>62</v>
      </c>
      <c r="T57" s="324" t="s">
        <v>20</v>
      </c>
      <c r="U57" s="315"/>
      <c r="V57" s="315"/>
      <c r="W57" s="315"/>
      <c r="X57" s="294">
        <f t="shared" si="19"/>
        <v>301</v>
      </c>
      <c r="Y57" s="294">
        <f t="shared" si="20"/>
        <v>302</v>
      </c>
      <c r="Z57" s="294">
        <f t="shared" si="21"/>
        <v>27</v>
      </c>
      <c r="AA57" s="294">
        <f t="shared" si="22"/>
        <v>29</v>
      </c>
      <c r="AB57" s="294">
        <f t="shared" si="23"/>
        <v>28</v>
      </c>
      <c r="AC57" s="294">
        <f t="shared" si="24"/>
        <v>0</v>
      </c>
      <c r="AD57" s="284">
        <f t="shared" si="25"/>
        <v>86</v>
      </c>
      <c r="AE57" s="284">
        <f t="shared" si="26"/>
        <v>82</v>
      </c>
      <c r="AF57" s="284">
        <f t="shared" si="27"/>
        <v>73</v>
      </c>
      <c r="AG57" s="284">
        <f t="shared" si="28"/>
        <v>86</v>
      </c>
      <c r="AH57" s="284">
        <f t="shared" si="29"/>
        <v>62</v>
      </c>
      <c r="AI57" s="284">
        <f t="shared" si="30"/>
        <v>0</v>
      </c>
      <c r="AJ57" s="285" t="str">
        <f t="shared" si="31"/>
        <v>B2</v>
      </c>
      <c r="AK57" s="285" t="str">
        <f t="shared" si="32"/>
        <v>B1</v>
      </c>
      <c r="AL57" s="285" t="str">
        <f t="shared" si="33"/>
        <v>B2</v>
      </c>
      <c r="AM57" s="285" t="str">
        <f t="shared" si="34"/>
        <v>B1</v>
      </c>
      <c r="AN57" s="285" t="str">
        <f t="shared" si="35"/>
        <v>C2</v>
      </c>
      <c r="AO57" s="285">
        <f t="shared" si="36"/>
        <v>0</v>
      </c>
      <c r="AP57" s="310">
        <f t="shared" si="37"/>
        <v>86</v>
      </c>
      <c r="AQ57" s="310">
        <f t="shared" si="38"/>
        <v>86</v>
      </c>
      <c r="AR57" s="310">
        <f t="shared" si="39"/>
        <v>82</v>
      </c>
      <c r="AS57" s="310">
        <f t="shared" si="40"/>
        <v>73</v>
      </c>
      <c r="AT57" s="310">
        <f t="shared" si="41"/>
        <v>62</v>
      </c>
      <c r="AU57" s="301">
        <f t="array" ref="AU57">IFERROR(INDEX(X57:AC57,SMALL(IF(AD57:AI57=AV57,COLUMN(AD57:AI57)-COLUMN(AD57)+1),COUNTIF(AP57:AP57,AV57))),0)</f>
        <v>301</v>
      </c>
      <c r="AV57" s="301">
        <f t="shared" si="42"/>
        <v>86</v>
      </c>
      <c r="AW57" s="301" t="str">
        <f t="array" ref="AW57">IFERROR(INDEX(AJ57:AO57,SMALL(IF(AD57:AI57=AV57,COLUMN(AD57:AI57)-COLUMN(AD57)+1),COUNTIF(AP57:AP57,AV57))),0)</f>
        <v>B2</v>
      </c>
      <c r="AX57" s="302">
        <f t="array" ref="AX57">IFERROR(INDEX(X57:AC57,SMALL(IF(AD57:AI57=AY57,COLUMN(AD57:AI57)-COLUMN(AD57)+1),COUNTIF(AP57:AQ57,AY57))),0)</f>
        <v>29</v>
      </c>
      <c r="AY57" s="302">
        <f t="array" ref="AY57">IFERROR(LARGE(AD57:AI57,2),0)</f>
        <v>86</v>
      </c>
      <c r="AZ57" s="303" t="str">
        <f t="array" ref="AZ57">IFERROR(INDEX(AJ57:AO57,SMALL(IF(AD57:AI57=AY57,COLUMN(AD57:AI57)-COLUMN(AD57)+1),COUNTIF(AP57:AQ57,AY57))),0)</f>
        <v>B1</v>
      </c>
      <c r="BA57" s="304">
        <f t="array" ref="BA57">IFERROR(INDEX(X57:AC57,SMALL(IF(AD57:AI57=BB57,COLUMN(AD57:AI57)-COLUMN(AD57)+1),COUNTIF(AP57:AR57,BB57))),0)</f>
        <v>302</v>
      </c>
      <c r="BB57" s="304">
        <f t="array" ref="BB57">IFERROR(LARGE(AD57:AI57,3),0)</f>
        <v>82</v>
      </c>
      <c r="BC57" s="304" t="str">
        <f t="array" ref="BC57">IFERROR(INDEX(AJ57:AO57,SMALL(IF(AD57:AI57=BB57,COLUMN(AD57:AI57)-COLUMN(AD57)+1),COUNTIF(AP57:AR57,BB57))),0)</f>
        <v>B1</v>
      </c>
      <c r="BD57" s="305">
        <f t="array" ref="BD57">IFERROR(INDEX(X57:AC57,SMALL(IF(AD57:AI57=BE57,COLUMN(AD57:AI57)-COLUMN(AD57)+1),COUNTIF(AP57:AS57,BE57))),0)</f>
        <v>27</v>
      </c>
      <c r="BE57" s="305">
        <f t="shared" si="43"/>
        <v>73</v>
      </c>
      <c r="BF57" s="305" t="str">
        <f t="array" ref="BF57">IFERROR(INDEX(AJ57:AO57,SMALL(IF(AD57:AI57=BE57,COLUMN(AD57:AI57)-COLUMN(AD57)+1),COUNTIF(AP57:AS57,BE57))),0)</f>
        <v>B2</v>
      </c>
      <c r="BG57" s="306">
        <f t="array" ref="BG57">IFERROR(INDEX(X57:AC57,SMALL(IF(AD57:AI57=BH57,COLUMN(AD57:AI57)-COLUMN(AD57)+1),COUNTIF(AP57:AT57,BH57))),0)</f>
        <v>28</v>
      </c>
      <c r="BH57" s="306">
        <f t="shared" si="44"/>
        <v>62</v>
      </c>
      <c r="BI57" s="306" t="str">
        <f t="array" ref="BI57">IFERROR(INDEX(AJ57:AO57,SMALL(IF(AD57:AI57=BH57,COLUMN(AD57:AI57)-COLUMN(AD57)+1),COUNTIF(AP57:AT57,BH57))),0)</f>
        <v>C2</v>
      </c>
      <c r="BJ57" s="307">
        <f>IF(COUNTIF(AD57:AI57,0)=0,IF(COUNTIFS(AD57:AI57,"*F*")=0,SUM(LARGE(AD57:AI57,{1,2,3,4,5})),IF(COUNTIFS(AD57:AI57,"*F*")=1,SUM(LARGE(AD57:AI57,{1,2,3,4,5})),IF(COUNTIFS(AD57:AI57,"*F*")=2,"C",IF(COUNTIFS(AD57:AI57,"*F*")&gt;2,"F")))),IF(COUNTIFS(AD57:AH57,"*F*")=0,SUM(AD57:AH57),IF(COUNTIFS(AD57:AH57,"*F*")=1,"C",IF(COUNTIFS(AD57:AH57,"*F*")&gt;=2,"F"))))</f>
        <v>389</v>
      </c>
      <c r="BK57" s="308">
        <f t="shared" si="45"/>
        <v>77.8</v>
      </c>
    </row>
    <row r="58" spans="1:63" ht="15" customHeight="1" x14ac:dyDescent="0.3">
      <c r="A58" s="311">
        <v>56</v>
      </c>
      <c r="B58" s="287" t="str">
        <f t="shared" si="18"/>
        <v>H</v>
      </c>
      <c r="C58" s="315" t="s">
        <v>1</v>
      </c>
      <c r="D58" s="323">
        <v>17603710</v>
      </c>
      <c r="E58" s="322" t="s">
        <v>379</v>
      </c>
      <c r="F58" s="324">
        <v>301</v>
      </c>
      <c r="G58" s="324">
        <v>77</v>
      </c>
      <c r="H58" s="324" t="s">
        <v>20</v>
      </c>
      <c r="I58" s="324">
        <v>302</v>
      </c>
      <c r="J58" s="324">
        <v>77</v>
      </c>
      <c r="K58" s="324" t="s">
        <v>18</v>
      </c>
      <c r="L58" s="324">
        <v>27</v>
      </c>
      <c r="M58" s="324">
        <v>72</v>
      </c>
      <c r="N58" s="324" t="s">
        <v>18</v>
      </c>
      <c r="O58" s="324">
        <v>29</v>
      </c>
      <c r="P58" s="324">
        <v>81</v>
      </c>
      <c r="Q58" s="324" t="s">
        <v>18</v>
      </c>
      <c r="R58" s="324">
        <v>28</v>
      </c>
      <c r="S58" s="324">
        <v>55</v>
      </c>
      <c r="T58" s="324" t="s">
        <v>21</v>
      </c>
      <c r="U58" s="315"/>
      <c r="V58" s="315"/>
      <c r="W58" s="315"/>
      <c r="X58" s="294">
        <f t="shared" si="19"/>
        <v>301</v>
      </c>
      <c r="Y58" s="294">
        <f t="shared" si="20"/>
        <v>302</v>
      </c>
      <c r="Z58" s="294">
        <f t="shared" si="21"/>
        <v>27</v>
      </c>
      <c r="AA58" s="294">
        <f t="shared" si="22"/>
        <v>29</v>
      </c>
      <c r="AB58" s="294">
        <f t="shared" si="23"/>
        <v>28</v>
      </c>
      <c r="AC58" s="294">
        <f t="shared" si="24"/>
        <v>0</v>
      </c>
      <c r="AD58" s="284">
        <f t="shared" si="25"/>
        <v>77</v>
      </c>
      <c r="AE58" s="284">
        <f t="shared" si="26"/>
        <v>77</v>
      </c>
      <c r="AF58" s="284">
        <f t="shared" si="27"/>
        <v>72</v>
      </c>
      <c r="AG58" s="284">
        <f t="shared" si="28"/>
        <v>81</v>
      </c>
      <c r="AH58" s="284">
        <f t="shared" si="29"/>
        <v>55</v>
      </c>
      <c r="AI58" s="284">
        <f t="shared" si="30"/>
        <v>0</v>
      </c>
      <c r="AJ58" s="285" t="str">
        <f t="shared" si="31"/>
        <v>C2</v>
      </c>
      <c r="AK58" s="285" t="str">
        <f t="shared" si="32"/>
        <v>B2</v>
      </c>
      <c r="AL58" s="285" t="str">
        <f t="shared" si="33"/>
        <v>B2</v>
      </c>
      <c r="AM58" s="285" t="str">
        <f t="shared" si="34"/>
        <v>B2</v>
      </c>
      <c r="AN58" s="285" t="str">
        <f t="shared" si="35"/>
        <v>D1</v>
      </c>
      <c r="AO58" s="285">
        <f t="shared" si="36"/>
        <v>0</v>
      </c>
      <c r="AP58" s="310">
        <f t="shared" si="37"/>
        <v>81</v>
      </c>
      <c r="AQ58" s="310">
        <f t="shared" si="38"/>
        <v>77</v>
      </c>
      <c r="AR58" s="310">
        <f t="shared" si="39"/>
        <v>77</v>
      </c>
      <c r="AS58" s="310">
        <f t="shared" si="40"/>
        <v>72</v>
      </c>
      <c r="AT58" s="310">
        <f t="shared" si="41"/>
        <v>55</v>
      </c>
      <c r="AU58" s="301">
        <f t="array" ref="AU58">IFERROR(INDEX(X58:AC58,SMALL(IF(AD58:AI58=AV58,COLUMN(AD58:AI58)-COLUMN(AD58)+1),COUNTIF(AP58:AP58,AV58))),0)</f>
        <v>29</v>
      </c>
      <c r="AV58" s="301">
        <f t="shared" si="42"/>
        <v>81</v>
      </c>
      <c r="AW58" s="301" t="str">
        <f t="array" ref="AW58">IFERROR(INDEX(AJ58:AO58,SMALL(IF(AD58:AI58=AV58,COLUMN(AD58:AI58)-COLUMN(AD58)+1),COUNTIF(AP58:AP58,AV58))),0)</f>
        <v>B2</v>
      </c>
      <c r="AX58" s="302">
        <f t="array" ref="AX58">IFERROR(INDEX(X58:AC58,SMALL(IF(AD58:AI58=AY58,COLUMN(AD58:AI58)-COLUMN(AD58)+1),COUNTIF(AP58:AQ58,AY58))),0)</f>
        <v>301</v>
      </c>
      <c r="AY58" s="302">
        <f t="array" ref="AY58">IFERROR(LARGE(AD58:AI58,2),0)</f>
        <v>77</v>
      </c>
      <c r="AZ58" s="303" t="str">
        <f t="array" ref="AZ58">IFERROR(INDEX(AJ58:AO58,SMALL(IF(AD58:AI58=AY58,COLUMN(AD58:AI58)-COLUMN(AD58)+1),COUNTIF(AP58:AQ58,AY58))),0)</f>
        <v>C2</v>
      </c>
      <c r="BA58" s="304">
        <f t="array" ref="BA58">IFERROR(INDEX(X58:AC58,SMALL(IF(AD58:AI58=BB58,COLUMN(AD58:AI58)-COLUMN(AD58)+1),COUNTIF(AP58:AR58,BB58))),0)</f>
        <v>302</v>
      </c>
      <c r="BB58" s="304">
        <f t="array" ref="BB58">IFERROR(LARGE(AD58:AI58,3),0)</f>
        <v>77</v>
      </c>
      <c r="BC58" s="304" t="str">
        <f t="array" ref="BC58">IFERROR(INDEX(AJ58:AO58,SMALL(IF(AD58:AI58=BB58,COLUMN(AD58:AI58)-COLUMN(AD58)+1),COUNTIF(AP58:AR58,BB58))),0)</f>
        <v>B2</v>
      </c>
      <c r="BD58" s="305">
        <f t="array" ref="BD58">IFERROR(INDEX(X58:AC58,SMALL(IF(AD58:AI58=BE58,COLUMN(AD58:AI58)-COLUMN(AD58)+1),COUNTIF(AP58:AS58,BE58))),0)</f>
        <v>27</v>
      </c>
      <c r="BE58" s="305">
        <f t="shared" si="43"/>
        <v>72</v>
      </c>
      <c r="BF58" s="305" t="str">
        <f t="array" ref="BF58">IFERROR(INDEX(AJ58:AO58,SMALL(IF(AD58:AI58=BE58,COLUMN(AD58:AI58)-COLUMN(AD58)+1),COUNTIF(AP58:AS58,BE58))),0)</f>
        <v>B2</v>
      </c>
      <c r="BG58" s="306">
        <f t="array" ref="BG58">IFERROR(INDEX(X58:AC58,SMALL(IF(AD58:AI58=BH58,COLUMN(AD58:AI58)-COLUMN(AD58)+1),COUNTIF(AP58:AT58,BH58))),0)</f>
        <v>28</v>
      </c>
      <c r="BH58" s="306">
        <f t="shared" si="44"/>
        <v>55</v>
      </c>
      <c r="BI58" s="306" t="str">
        <f t="array" ref="BI58">IFERROR(INDEX(AJ58:AO58,SMALL(IF(AD58:AI58=BH58,COLUMN(AD58:AI58)-COLUMN(AD58)+1),COUNTIF(AP58:AT58,BH58))),0)</f>
        <v>D1</v>
      </c>
      <c r="BJ58" s="307">
        <f>IF(COUNTIF(AD58:AI58,0)=0,IF(COUNTIFS(AD58:AI58,"*F*")=0,SUM(LARGE(AD58:AI58,{1,2,3,4,5})),IF(COUNTIFS(AD58:AI58,"*F*")=1,SUM(LARGE(AD58:AI58,{1,2,3,4,5})),IF(COUNTIFS(AD58:AI58,"*F*")=2,"C",IF(COUNTIFS(AD58:AI58,"*F*")&gt;2,"F")))),IF(COUNTIFS(AD58:AH58,"*F*")=0,SUM(AD58:AH58),IF(COUNTIFS(AD58:AH58,"*F*")=1,"C",IF(COUNTIFS(AD58:AH58,"*F*")&gt;=2,"F"))))</f>
        <v>362</v>
      </c>
      <c r="BK58" s="308">
        <f t="shared" si="45"/>
        <v>72.400000000000006</v>
      </c>
    </row>
    <row r="59" spans="1:63" ht="17.25" x14ac:dyDescent="0.3">
      <c r="A59" s="311">
        <v>57</v>
      </c>
      <c r="B59" s="287" t="str">
        <f t="shared" si="18"/>
        <v>H</v>
      </c>
      <c r="C59" s="315" t="s">
        <v>1</v>
      </c>
      <c r="D59" s="323">
        <v>17603711</v>
      </c>
      <c r="E59" s="322" t="s">
        <v>429</v>
      </c>
      <c r="F59" s="324">
        <v>301</v>
      </c>
      <c r="G59" s="324">
        <v>79</v>
      </c>
      <c r="H59" s="324" t="s">
        <v>19</v>
      </c>
      <c r="I59" s="324">
        <v>302</v>
      </c>
      <c r="J59" s="324">
        <v>75</v>
      </c>
      <c r="K59" s="324" t="s">
        <v>19</v>
      </c>
      <c r="L59" s="324">
        <v>27</v>
      </c>
      <c r="M59" s="324">
        <v>71</v>
      </c>
      <c r="N59" s="324" t="s">
        <v>19</v>
      </c>
      <c r="O59" s="324">
        <v>29</v>
      </c>
      <c r="P59" s="324">
        <v>81</v>
      </c>
      <c r="Q59" s="324" t="s">
        <v>18</v>
      </c>
      <c r="R59" s="324">
        <v>28</v>
      </c>
      <c r="S59" s="324">
        <v>55</v>
      </c>
      <c r="T59" s="324" t="s">
        <v>21</v>
      </c>
      <c r="U59" s="315"/>
      <c r="V59" s="315"/>
      <c r="W59" s="315"/>
      <c r="X59" s="294">
        <f t="shared" si="19"/>
        <v>301</v>
      </c>
      <c r="Y59" s="294">
        <f t="shared" si="20"/>
        <v>302</v>
      </c>
      <c r="Z59" s="294">
        <f t="shared" si="21"/>
        <v>27</v>
      </c>
      <c r="AA59" s="294">
        <f t="shared" si="22"/>
        <v>29</v>
      </c>
      <c r="AB59" s="294">
        <f t="shared" si="23"/>
        <v>28</v>
      </c>
      <c r="AC59" s="294">
        <f t="shared" si="24"/>
        <v>0</v>
      </c>
      <c r="AD59" s="284">
        <f t="shared" si="25"/>
        <v>79</v>
      </c>
      <c r="AE59" s="284">
        <f t="shared" si="26"/>
        <v>75</v>
      </c>
      <c r="AF59" s="284">
        <f t="shared" si="27"/>
        <v>71</v>
      </c>
      <c r="AG59" s="284">
        <f t="shared" si="28"/>
        <v>81</v>
      </c>
      <c r="AH59" s="284">
        <f t="shared" si="29"/>
        <v>55</v>
      </c>
      <c r="AI59" s="284">
        <f t="shared" si="30"/>
        <v>0</v>
      </c>
      <c r="AJ59" s="285" t="str">
        <f t="shared" si="31"/>
        <v>C1</v>
      </c>
      <c r="AK59" s="285" t="str">
        <f t="shared" si="32"/>
        <v>C1</v>
      </c>
      <c r="AL59" s="285" t="str">
        <f t="shared" si="33"/>
        <v>C1</v>
      </c>
      <c r="AM59" s="285" t="str">
        <f t="shared" si="34"/>
        <v>B2</v>
      </c>
      <c r="AN59" s="285" t="str">
        <f t="shared" si="35"/>
        <v>D1</v>
      </c>
      <c r="AO59" s="285">
        <f t="shared" si="36"/>
        <v>0</v>
      </c>
      <c r="AP59" s="310">
        <f t="shared" si="37"/>
        <v>81</v>
      </c>
      <c r="AQ59" s="310">
        <f t="shared" si="38"/>
        <v>79</v>
      </c>
      <c r="AR59" s="310">
        <f t="shared" si="39"/>
        <v>75</v>
      </c>
      <c r="AS59" s="310">
        <f t="shared" si="40"/>
        <v>71</v>
      </c>
      <c r="AT59" s="310">
        <f t="shared" si="41"/>
        <v>55</v>
      </c>
      <c r="AU59" s="301">
        <f t="array" ref="AU59">IFERROR(INDEX(X59:AC59,SMALL(IF(AD59:AI59=AV59,COLUMN(AD59:AI59)-COLUMN(AD59)+1),COUNTIF(AP59:AP59,AV59))),0)</f>
        <v>29</v>
      </c>
      <c r="AV59" s="301">
        <f t="shared" si="42"/>
        <v>81</v>
      </c>
      <c r="AW59" s="301" t="str">
        <f t="array" ref="AW59">IFERROR(INDEX(AJ59:AO59,SMALL(IF(AD59:AI59=AV59,COLUMN(AD59:AI59)-COLUMN(AD59)+1),COUNTIF(AP59:AP59,AV59))),0)</f>
        <v>B2</v>
      </c>
      <c r="AX59" s="302">
        <f t="array" ref="AX59">IFERROR(INDEX(X59:AC59,SMALL(IF(AD59:AI59=AY59,COLUMN(AD59:AI59)-COLUMN(AD59)+1),COUNTIF(AP59:AQ59,AY59))),0)</f>
        <v>301</v>
      </c>
      <c r="AY59" s="302">
        <f t="array" ref="AY59">IFERROR(LARGE(AD59:AI59,2),0)</f>
        <v>79</v>
      </c>
      <c r="AZ59" s="303" t="str">
        <f t="array" ref="AZ59">IFERROR(INDEX(AJ59:AO59,SMALL(IF(AD59:AI59=AY59,COLUMN(AD59:AI59)-COLUMN(AD59)+1),COUNTIF(AP59:AQ59,AY59))),0)</f>
        <v>C1</v>
      </c>
      <c r="BA59" s="304">
        <f t="array" ref="BA59">IFERROR(INDEX(X59:AC59,SMALL(IF(AD59:AI59=BB59,COLUMN(AD59:AI59)-COLUMN(AD59)+1),COUNTIF(AP59:AR59,BB59))),0)</f>
        <v>302</v>
      </c>
      <c r="BB59" s="304">
        <f t="array" ref="BB59">IFERROR(LARGE(AD59:AI59,3),0)</f>
        <v>75</v>
      </c>
      <c r="BC59" s="304" t="str">
        <f t="array" ref="BC59">IFERROR(INDEX(AJ59:AO59,SMALL(IF(AD59:AI59=BB59,COLUMN(AD59:AI59)-COLUMN(AD59)+1),COUNTIF(AP59:AR59,BB59))),0)</f>
        <v>C1</v>
      </c>
      <c r="BD59" s="305">
        <f t="array" ref="BD59">IFERROR(INDEX(X59:AC59,SMALL(IF(AD59:AI59=BE59,COLUMN(AD59:AI59)-COLUMN(AD59)+1),COUNTIF(AP59:AS59,BE59))),0)</f>
        <v>27</v>
      </c>
      <c r="BE59" s="305">
        <f t="shared" si="43"/>
        <v>71</v>
      </c>
      <c r="BF59" s="305" t="str">
        <f t="array" ref="BF59">IFERROR(INDEX(AJ59:AO59,SMALL(IF(AD59:AI59=BE59,COLUMN(AD59:AI59)-COLUMN(AD59)+1),COUNTIF(AP59:AS59,BE59))),0)</f>
        <v>C1</v>
      </c>
      <c r="BG59" s="306">
        <f t="array" ref="BG59">IFERROR(INDEX(X59:AC59,SMALL(IF(AD59:AI59=BH59,COLUMN(AD59:AI59)-COLUMN(AD59)+1),COUNTIF(AP59:AT59,BH59))),0)</f>
        <v>28</v>
      </c>
      <c r="BH59" s="306">
        <f t="shared" si="44"/>
        <v>55</v>
      </c>
      <c r="BI59" s="306" t="str">
        <f t="array" ref="BI59">IFERROR(INDEX(AJ59:AO59,SMALL(IF(AD59:AI59=BH59,COLUMN(AD59:AI59)-COLUMN(AD59)+1),COUNTIF(AP59:AT59,BH59))),0)</f>
        <v>D1</v>
      </c>
      <c r="BJ59" s="307">
        <f>IF(COUNTIF(AD59:AI59,0)=0,IF(COUNTIFS(AD59:AI59,"*F*")=0,SUM(LARGE(AD59:AI59,{1,2,3,4,5})),IF(COUNTIFS(AD59:AI59,"*F*")=1,SUM(LARGE(AD59:AI59,{1,2,3,4,5})),IF(COUNTIFS(AD59:AI59,"*F*")=2,"C",IF(COUNTIFS(AD59:AI59,"*F*")&gt;2,"F")))),IF(COUNTIFS(AD59:AH59,"*F*")=0,SUM(AD59:AH59),IF(COUNTIFS(AD59:AH59,"*F*")=1,"C",IF(COUNTIFS(AD59:AH59,"*F*")&gt;=2,"F"))))</f>
        <v>361</v>
      </c>
      <c r="BK59" s="308">
        <f t="shared" si="45"/>
        <v>72.2</v>
      </c>
    </row>
    <row r="60" spans="1:63" ht="17.25" x14ac:dyDescent="0.3">
      <c r="A60" s="311">
        <v>58</v>
      </c>
      <c r="B60" s="287" t="str">
        <f t="shared" si="18"/>
        <v>H</v>
      </c>
      <c r="C60" s="315" t="s">
        <v>0</v>
      </c>
      <c r="D60" s="323">
        <v>17603712</v>
      </c>
      <c r="E60" s="322" t="s">
        <v>382</v>
      </c>
      <c r="F60" s="324">
        <v>301</v>
      </c>
      <c r="G60" s="324">
        <v>89</v>
      </c>
      <c r="H60" s="324" t="s">
        <v>17</v>
      </c>
      <c r="I60" s="324">
        <v>302</v>
      </c>
      <c r="J60" s="324">
        <v>85</v>
      </c>
      <c r="K60" s="324" t="s">
        <v>17</v>
      </c>
      <c r="L60" s="324">
        <v>27</v>
      </c>
      <c r="M60" s="324">
        <v>80</v>
      </c>
      <c r="N60" s="324" t="s">
        <v>17</v>
      </c>
      <c r="O60" s="324">
        <v>29</v>
      </c>
      <c r="P60" s="324">
        <v>92</v>
      </c>
      <c r="Q60" s="324" t="s">
        <v>16</v>
      </c>
      <c r="R60" s="324">
        <v>28</v>
      </c>
      <c r="S60" s="324">
        <v>72</v>
      </c>
      <c r="T60" s="324" t="s">
        <v>18</v>
      </c>
      <c r="U60" s="315"/>
      <c r="V60" s="315"/>
      <c r="W60" s="315"/>
      <c r="X60" s="294">
        <f t="shared" si="19"/>
        <v>301</v>
      </c>
      <c r="Y60" s="294">
        <f t="shared" si="20"/>
        <v>302</v>
      </c>
      <c r="Z60" s="294">
        <f t="shared" si="21"/>
        <v>27</v>
      </c>
      <c r="AA60" s="294">
        <f t="shared" si="22"/>
        <v>29</v>
      </c>
      <c r="AB60" s="294">
        <f t="shared" si="23"/>
        <v>28</v>
      </c>
      <c r="AC60" s="294">
        <f t="shared" si="24"/>
        <v>0</v>
      </c>
      <c r="AD60" s="284">
        <f t="shared" si="25"/>
        <v>89</v>
      </c>
      <c r="AE60" s="284">
        <f t="shared" si="26"/>
        <v>85</v>
      </c>
      <c r="AF60" s="284">
        <f t="shared" si="27"/>
        <v>80</v>
      </c>
      <c r="AG60" s="284">
        <f t="shared" si="28"/>
        <v>92</v>
      </c>
      <c r="AH60" s="284">
        <f t="shared" si="29"/>
        <v>72</v>
      </c>
      <c r="AI60" s="284">
        <f t="shared" si="30"/>
        <v>0</v>
      </c>
      <c r="AJ60" s="285" t="str">
        <f t="shared" si="31"/>
        <v>B1</v>
      </c>
      <c r="AK60" s="285" t="str">
        <f t="shared" si="32"/>
        <v>B1</v>
      </c>
      <c r="AL60" s="285" t="str">
        <f t="shared" si="33"/>
        <v>B1</v>
      </c>
      <c r="AM60" s="285" t="str">
        <f t="shared" si="34"/>
        <v>A2</v>
      </c>
      <c r="AN60" s="285" t="str">
        <f t="shared" si="35"/>
        <v>B2</v>
      </c>
      <c r="AO60" s="285">
        <f t="shared" si="36"/>
        <v>0</v>
      </c>
      <c r="AP60" s="310">
        <f t="shared" si="37"/>
        <v>92</v>
      </c>
      <c r="AQ60" s="310">
        <f t="shared" si="38"/>
        <v>89</v>
      </c>
      <c r="AR60" s="310">
        <f t="shared" si="39"/>
        <v>85</v>
      </c>
      <c r="AS60" s="310">
        <f t="shared" si="40"/>
        <v>80</v>
      </c>
      <c r="AT60" s="310">
        <f t="shared" si="41"/>
        <v>72</v>
      </c>
      <c r="AU60" s="301">
        <f t="array" ref="AU60">IFERROR(INDEX(X60:AC60,SMALL(IF(AD60:AI60=AV60,COLUMN(AD60:AI60)-COLUMN(AD60)+1),COUNTIF(AP60:AP60,AV60))),0)</f>
        <v>29</v>
      </c>
      <c r="AV60" s="301">
        <f t="shared" si="42"/>
        <v>92</v>
      </c>
      <c r="AW60" s="301" t="str">
        <f t="array" ref="AW60">IFERROR(INDEX(AJ60:AO60,SMALL(IF(AD60:AI60=AV60,COLUMN(AD60:AI60)-COLUMN(AD60)+1),COUNTIF(AP60:AP60,AV60))),0)</f>
        <v>A2</v>
      </c>
      <c r="AX60" s="302">
        <f t="array" ref="AX60">IFERROR(INDEX(X60:AC60,SMALL(IF(AD60:AI60=AY60,COLUMN(AD60:AI60)-COLUMN(AD60)+1),COUNTIF(AP60:AQ60,AY60))),0)</f>
        <v>301</v>
      </c>
      <c r="AY60" s="302">
        <f t="array" ref="AY60">IFERROR(LARGE(AD60:AI60,2),0)</f>
        <v>89</v>
      </c>
      <c r="AZ60" s="303" t="str">
        <f t="array" ref="AZ60">IFERROR(INDEX(AJ60:AO60,SMALL(IF(AD60:AI60=AY60,COLUMN(AD60:AI60)-COLUMN(AD60)+1),COUNTIF(AP60:AQ60,AY60))),0)</f>
        <v>B1</v>
      </c>
      <c r="BA60" s="304">
        <f t="array" ref="BA60">IFERROR(INDEX(X60:AC60,SMALL(IF(AD60:AI60=BB60,COLUMN(AD60:AI60)-COLUMN(AD60)+1),COUNTIF(AP60:AR60,BB60))),0)</f>
        <v>302</v>
      </c>
      <c r="BB60" s="304">
        <f t="array" ref="BB60">IFERROR(LARGE(AD60:AI60,3),0)</f>
        <v>85</v>
      </c>
      <c r="BC60" s="304" t="str">
        <f t="array" ref="BC60">IFERROR(INDEX(AJ60:AO60,SMALL(IF(AD60:AI60=BB60,COLUMN(AD60:AI60)-COLUMN(AD60)+1),COUNTIF(AP60:AR60,BB60))),0)</f>
        <v>B1</v>
      </c>
      <c r="BD60" s="305">
        <f t="array" ref="BD60">IFERROR(INDEX(X60:AC60,SMALL(IF(AD60:AI60=BE60,COLUMN(AD60:AI60)-COLUMN(AD60)+1),COUNTIF(AP60:AS60,BE60))),0)</f>
        <v>27</v>
      </c>
      <c r="BE60" s="305">
        <f t="shared" si="43"/>
        <v>80</v>
      </c>
      <c r="BF60" s="305" t="str">
        <f t="array" ref="BF60">IFERROR(INDEX(AJ60:AO60,SMALL(IF(AD60:AI60=BE60,COLUMN(AD60:AI60)-COLUMN(AD60)+1),COUNTIF(AP60:AS60,BE60))),0)</f>
        <v>B1</v>
      </c>
      <c r="BG60" s="306">
        <f t="array" ref="BG60">IFERROR(INDEX(X60:AC60,SMALL(IF(AD60:AI60=BH60,COLUMN(AD60:AI60)-COLUMN(AD60)+1),COUNTIF(AP60:AT60,BH60))),0)</f>
        <v>28</v>
      </c>
      <c r="BH60" s="306">
        <f t="shared" si="44"/>
        <v>72</v>
      </c>
      <c r="BI60" s="306" t="str">
        <f t="array" ref="BI60">IFERROR(INDEX(AJ60:AO60,SMALL(IF(AD60:AI60=BH60,COLUMN(AD60:AI60)-COLUMN(AD60)+1),COUNTIF(AP60:AT60,BH60))),0)</f>
        <v>B2</v>
      </c>
      <c r="BJ60" s="307">
        <f>IF(COUNTIF(AD60:AI60,0)=0,IF(COUNTIFS(AD60:AI60,"*F*")=0,SUM(LARGE(AD60:AI60,{1,2,3,4,5})),IF(COUNTIFS(AD60:AI60,"*F*")=1,SUM(LARGE(AD60:AI60,{1,2,3,4,5})),IF(COUNTIFS(AD60:AI60,"*F*")=2,"C",IF(COUNTIFS(AD60:AI60,"*F*")&gt;2,"F")))),IF(COUNTIFS(AD60:AH60,"*F*")=0,SUM(AD60:AH60),IF(COUNTIFS(AD60:AH60,"*F*")=1,"C",IF(COUNTIFS(AD60:AH60,"*F*")&gt;=2,"F"))))</f>
        <v>418</v>
      </c>
      <c r="BK60" s="308">
        <f t="shared" si="45"/>
        <v>83.6</v>
      </c>
    </row>
    <row r="61" spans="1:63" ht="15" customHeight="1" x14ac:dyDescent="0.3">
      <c r="A61" s="311">
        <v>59</v>
      </c>
      <c r="B61" s="287" t="str">
        <f t="shared" si="18"/>
        <v>H</v>
      </c>
      <c r="C61" s="315" t="s">
        <v>1</v>
      </c>
      <c r="D61" s="323">
        <v>17603713</v>
      </c>
      <c r="E61" s="322" t="s">
        <v>385</v>
      </c>
      <c r="F61" s="324">
        <v>301</v>
      </c>
      <c r="G61" s="324">
        <v>91</v>
      </c>
      <c r="H61" s="324" t="s">
        <v>17</v>
      </c>
      <c r="I61" s="324">
        <v>302</v>
      </c>
      <c r="J61" s="324">
        <v>87</v>
      </c>
      <c r="K61" s="324" t="s">
        <v>16</v>
      </c>
      <c r="L61" s="324">
        <v>27</v>
      </c>
      <c r="M61" s="324">
        <v>87</v>
      </c>
      <c r="N61" s="324" t="s">
        <v>16</v>
      </c>
      <c r="O61" s="324">
        <v>29</v>
      </c>
      <c r="P61" s="324">
        <v>93</v>
      </c>
      <c r="Q61" s="324" t="s">
        <v>15</v>
      </c>
      <c r="R61" s="324">
        <v>28</v>
      </c>
      <c r="S61" s="324">
        <v>72</v>
      </c>
      <c r="T61" s="324" t="s">
        <v>18</v>
      </c>
      <c r="U61" s="315"/>
      <c r="V61" s="315"/>
      <c r="W61" s="315"/>
      <c r="X61" s="294">
        <f t="shared" si="19"/>
        <v>301</v>
      </c>
      <c r="Y61" s="294">
        <f t="shared" si="20"/>
        <v>302</v>
      </c>
      <c r="Z61" s="294">
        <f t="shared" si="21"/>
        <v>27</v>
      </c>
      <c r="AA61" s="294">
        <f t="shared" si="22"/>
        <v>29</v>
      </c>
      <c r="AB61" s="294">
        <f t="shared" si="23"/>
        <v>28</v>
      </c>
      <c r="AC61" s="294">
        <f t="shared" si="24"/>
        <v>0</v>
      </c>
      <c r="AD61" s="284">
        <f t="shared" si="25"/>
        <v>91</v>
      </c>
      <c r="AE61" s="284">
        <f t="shared" si="26"/>
        <v>87</v>
      </c>
      <c r="AF61" s="284">
        <f t="shared" si="27"/>
        <v>87</v>
      </c>
      <c r="AG61" s="284">
        <f t="shared" si="28"/>
        <v>93</v>
      </c>
      <c r="AH61" s="284">
        <f t="shared" si="29"/>
        <v>72</v>
      </c>
      <c r="AI61" s="284">
        <f t="shared" si="30"/>
        <v>0</v>
      </c>
      <c r="AJ61" s="285" t="str">
        <f t="shared" si="31"/>
        <v>B1</v>
      </c>
      <c r="AK61" s="285" t="str">
        <f t="shared" si="32"/>
        <v>A2</v>
      </c>
      <c r="AL61" s="285" t="str">
        <f t="shared" si="33"/>
        <v>A2</v>
      </c>
      <c r="AM61" s="285" t="str">
        <f t="shared" si="34"/>
        <v>A1</v>
      </c>
      <c r="AN61" s="285" t="str">
        <f t="shared" si="35"/>
        <v>B2</v>
      </c>
      <c r="AO61" s="285">
        <f t="shared" si="36"/>
        <v>0</v>
      </c>
      <c r="AP61" s="310">
        <f t="shared" si="37"/>
        <v>93</v>
      </c>
      <c r="AQ61" s="310">
        <f t="shared" si="38"/>
        <v>91</v>
      </c>
      <c r="AR61" s="310">
        <f t="shared" si="39"/>
        <v>87</v>
      </c>
      <c r="AS61" s="310">
        <f t="shared" si="40"/>
        <v>87</v>
      </c>
      <c r="AT61" s="310">
        <f t="shared" si="41"/>
        <v>72</v>
      </c>
      <c r="AU61" s="301">
        <f t="array" ref="AU61">IFERROR(INDEX(X61:AC61,SMALL(IF(AD61:AI61=AV61,COLUMN(AD61:AI61)-COLUMN(AD61)+1),COUNTIF(AP61:AP61,AV61))),0)</f>
        <v>29</v>
      </c>
      <c r="AV61" s="301">
        <f t="shared" si="42"/>
        <v>93</v>
      </c>
      <c r="AW61" s="301" t="str">
        <f t="array" ref="AW61">IFERROR(INDEX(AJ61:AO61,SMALL(IF(AD61:AI61=AV61,COLUMN(AD61:AI61)-COLUMN(AD61)+1),COUNTIF(AP61:AP61,AV61))),0)</f>
        <v>A1</v>
      </c>
      <c r="AX61" s="302">
        <f t="array" ref="AX61">IFERROR(INDEX(X61:AC61,SMALL(IF(AD61:AI61=AY61,COLUMN(AD61:AI61)-COLUMN(AD61)+1),COUNTIF(AP61:AQ61,AY61))),0)</f>
        <v>301</v>
      </c>
      <c r="AY61" s="302">
        <f t="array" ref="AY61">IFERROR(LARGE(AD61:AI61,2),0)</f>
        <v>91</v>
      </c>
      <c r="AZ61" s="303" t="str">
        <f t="array" ref="AZ61">IFERROR(INDEX(AJ61:AO61,SMALL(IF(AD61:AI61=AY61,COLUMN(AD61:AI61)-COLUMN(AD61)+1),COUNTIF(AP61:AQ61,AY61))),0)</f>
        <v>B1</v>
      </c>
      <c r="BA61" s="304">
        <f t="array" ref="BA61">IFERROR(INDEX(X61:AC61,SMALL(IF(AD61:AI61=BB61,COLUMN(AD61:AI61)-COLUMN(AD61)+1),COUNTIF(AP61:AR61,BB61))),0)</f>
        <v>302</v>
      </c>
      <c r="BB61" s="304">
        <f t="array" ref="BB61">IFERROR(LARGE(AD61:AI61,3),0)</f>
        <v>87</v>
      </c>
      <c r="BC61" s="304" t="str">
        <f t="array" ref="BC61">IFERROR(INDEX(AJ61:AO61,SMALL(IF(AD61:AI61=BB61,COLUMN(AD61:AI61)-COLUMN(AD61)+1),COUNTIF(AP61:AR61,BB61))),0)</f>
        <v>A2</v>
      </c>
      <c r="BD61" s="305">
        <f t="array" ref="BD61">IFERROR(INDEX(X61:AC61,SMALL(IF(AD61:AI61=BE61,COLUMN(AD61:AI61)-COLUMN(AD61)+1),COUNTIF(AP61:AS61,BE61))),0)</f>
        <v>27</v>
      </c>
      <c r="BE61" s="305">
        <f t="shared" si="43"/>
        <v>87</v>
      </c>
      <c r="BF61" s="305" t="str">
        <f t="array" ref="BF61">IFERROR(INDEX(AJ61:AO61,SMALL(IF(AD61:AI61=BE61,COLUMN(AD61:AI61)-COLUMN(AD61)+1),COUNTIF(AP61:AS61,BE61))),0)</f>
        <v>A2</v>
      </c>
      <c r="BG61" s="306">
        <f t="array" ref="BG61">IFERROR(INDEX(X61:AC61,SMALL(IF(AD61:AI61=BH61,COLUMN(AD61:AI61)-COLUMN(AD61)+1),COUNTIF(AP61:AT61,BH61))),0)</f>
        <v>28</v>
      </c>
      <c r="BH61" s="306">
        <f t="shared" si="44"/>
        <v>72</v>
      </c>
      <c r="BI61" s="306" t="str">
        <f t="array" ref="BI61">IFERROR(INDEX(AJ61:AO61,SMALL(IF(AD61:AI61=BH61,COLUMN(AD61:AI61)-COLUMN(AD61)+1),COUNTIF(AP61:AT61,BH61))),0)</f>
        <v>B2</v>
      </c>
      <c r="BJ61" s="307">
        <f>IF(COUNTIF(AD61:AI61,0)=0,IF(COUNTIFS(AD61:AI61,"*F*")=0,SUM(LARGE(AD61:AI61,{1,2,3,4,5})),IF(COUNTIFS(AD61:AI61,"*F*")=1,SUM(LARGE(AD61:AI61,{1,2,3,4,5})),IF(COUNTIFS(AD61:AI61,"*F*")=2,"C",IF(COUNTIFS(AD61:AI61,"*F*")&gt;2,"F")))),IF(COUNTIFS(AD61:AH61,"*F*")=0,SUM(AD61:AH61),IF(COUNTIFS(AD61:AH61,"*F*")=1,"C",IF(COUNTIFS(AD61:AH61,"*F*")&gt;=2,"F"))))</f>
        <v>430</v>
      </c>
      <c r="BK61" s="308">
        <f t="shared" si="45"/>
        <v>86</v>
      </c>
    </row>
    <row r="62" spans="1:63" ht="17.25" x14ac:dyDescent="0.3">
      <c r="A62" s="311">
        <v>60</v>
      </c>
      <c r="B62" s="287" t="str">
        <f t="shared" si="18"/>
        <v>C</v>
      </c>
      <c r="C62" s="315" t="s">
        <v>1</v>
      </c>
      <c r="D62" s="323">
        <v>17603714</v>
      </c>
      <c r="E62" s="322" t="s">
        <v>387</v>
      </c>
      <c r="F62" s="324">
        <v>301</v>
      </c>
      <c r="G62" s="324">
        <v>71</v>
      </c>
      <c r="H62" s="324" t="s">
        <v>21</v>
      </c>
      <c r="I62" s="324">
        <v>302</v>
      </c>
      <c r="J62" s="324">
        <v>72</v>
      </c>
      <c r="K62" s="324" t="s">
        <v>20</v>
      </c>
      <c r="L62" s="324">
        <v>55</v>
      </c>
      <c r="M62" s="324">
        <v>51</v>
      </c>
      <c r="N62" s="324" t="s">
        <v>21</v>
      </c>
      <c r="O62" s="324">
        <v>54</v>
      </c>
      <c r="P62" s="324">
        <v>67</v>
      </c>
      <c r="Q62" s="324" t="s">
        <v>21</v>
      </c>
      <c r="R62" s="324">
        <v>30</v>
      </c>
      <c r="S62" s="324">
        <v>59</v>
      </c>
      <c r="T62" s="324" t="s">
        <v>21</v>
      </c>
      <c r="U62" s="315"/>
      <c r="V62" s="315"/>
      <c r="W62" s="315"/>
      <c r="X62" s="294">
        <f t="shared" si="19"/>
        <v>301</v>
      </c>
      <c r="Y62" s="294">
        <f t="shared" si="20"/>
        <v>302</v>
      </c>
      <c r="Z62" s="294">
        <f t="shared" si="21"/>
        <v>55</v>
      </c>
      <c r="AA62" s="294">
        <f t="shared" si="22"/>
        <v>54</v>
      </c>
      <c r="AB62" s="294">
        <f t="shared" si="23"/>
        <v>30</v>
      </c>
      <c r="AC62" s="294">
        <f t="shared" si="24"/>
        <v>0</v>
      </c>
      <c r="AD62" s="284">
        <f t="shared" si="25"/>
        <v>71</v>
      </c>
      <c r="AE62" s="284">
        <f t="shared" si="26"/>
        <v>72</v>
      </c>
      <c r="AF62" s="284">
        <f t="shared" si="27"/>
        <v>51</v>
      </c>
      <c r="AG62" s="284">
        <f t="shared" si="28"/>
        <v>67</v>
      </c>
      <c r="AH62" s="284">
        <f t="shared" si="29"/>
        <v>59</v>
      </c>
      <c r="AI62" s="284">
        <f t="shared" si="30"/>
        <v>0</v>
      </c>
      <c r="AJ62" s="285" t="str">
        <f t="shared" si="31"/>
        <v>D1</v>
      </c>
      <c r="AK62" s="285" t="str">
        <f t="shared" si="32"/>
        <v>C2</v>
      </c>
      <c r="AL62" s="285" t="str">
        <f t="shared" si="33"/>
        <v>D1</v>
      </c>
      <c r="AM62" s="285" t="str">
        <f t="shared" si="34"/>
        <v>D1</v>
      </c>
      <c r="AN62" s="285" t="str">
        <f t="shared" si="35"/>
        <v>D1</v>
      </c>
      <c r="AO62" s="285">
        <f t="shared" si="36"/>
        <v>0</v>
      </c>
      <c r="AP62" s="310">
        <f t="shared" si="37"/>
        <v>72</v>
      </c>
      <c r="AQ62" s="310">
        <f t="shared" si="38"/>
        <v>71</v>
      </c>
      <c r="AR62" s="310">
        <f t="shared" si="39"/>
        <v>67</v>
      </c>
      <c r="AS62" s="310">
        <f t="shared" si="40"/>
        <v>59</v>
      </c>
      <c r="AT62" s="310">
        <f t="shared" si="41"/>
        <v>51</v>
      </c>
      <c r="AU62" s="301">
        <f t="array" ref="AU62">IFERROR(INDEX(X62:AC62,SMALL(IF(AD62:AI62=AV62,COLUMN(AD62:AI62)-COLUMN(AD62)+1),COUNTIF(AP62:AP62,AV62))),0)</f>
        <v>302</v>
      </c>
      <c r="AV62" s="301">
        <f t="shared" si="42"/>
        <v>72</v>
      </c>
      <c r="AW62" s="301" t="str">
        <f t="array" ref="AW62">IFERROR(INDEX(AJ62:AO62,SMALL(IF(AD62:AI62=AV62,COLUMN(AD62:AI62)-COLUMN(AD62)+1),COUNTIF(AP62:AP62,AV62))),0)</f>
        <v>C2</v>
      </c>
      <c r="AX62" s="302">
        <f t="array" ref="AX62">IFERROR(INDEX(X62:AC62,SMALL(IF(AD62:AI62=AY62,COLUMN(AD62:AI62)-COLUMN(AD62)+1),COUNTIF(AP62:AQ62,AY62))),0)</f>
        <v>301</v>
      </c>
      <c r="AY62" s="302">
        <f t="array" ref="AY62">IFERROR(LARGE(AD62:AI62,2),0)</f>
        <v>71</v>
      </c>
      <c r="AZ62" s="303" t="str">
        <f t="array" ref="AZ62">IFERROR(INDEX(AJ62:AO62,SMALL(IF(AD62:AI62=AY62,COLUMN(AD62:AI62)-COLUMN(AD62)+1),COUNTIF(AP62:AQ62,AY62))),0)</f>
        <v>D1</v>
      </c>
      <c r="BA62" s="304">
        <f t="array" ref="BA62">IFERROR(INDEX(X62:AC62,SMALL(IF(AD62:AI62=BB62,COLUMN(AD62:AI62)-COLUMN(AD62)+1),COUNTIF(AP62:AR62,BB62))),0)</f>
        <v>54</v>
      </c>
      <c r="BB62" s="304">
        <f t="array" ref="BB62">IFERROR(LARGE(AD62:AI62,3),0)</f>
        <v>67</v>
      </c>
      <c r="BC62" s="304" t="str">
        <f t="array" ref="BC62">IFERROR(INDEX(AJ62:AO62,SMALL(IF(AD62:AI62=BB62,COLUMN(AD62:AI62)-COLUMN(AD62)+1),COUNTIF(AP62:AR62,BB62))),0)</f>
        <v>D1</v>
      </c>
      <c r="BD62" s="305">
        <f t="array" ref="BD62">IFERROR(INDEX(X62:AC62,SMALL(IF(AD62:AI62=BE62,COLUMN(AD62:AI62)-COLUMN(AD62)+1),COUNTIF(AP62:AS62,BE62))),0)</f>
        <v>30</v>
      </c>
      <c r="BE62" s="305">
        <f t="shared" si="43"/>
        <v>59</v>
      </c>
      <c r="BF62" s="305" t="str">
        <f t="array" ref="BF62">IFERROR(INDEX(AJ62:AO62,SMALL(IF(AD62:AI62=BE62,COLUMN(AD62:AI62)-COLUMN(AD62)+1),COUNTIF(AP62:AS62,BE62))),0)</f>
        <v>D1</v>
      </c>
      <c r="BG62" s="306">
        <f t="array" ref="BG62">IFERROR(INDEX(X62:AC62,SMALL(IF(AD62:AI62=BH62,COLUMN(AD62:AI62)-COLUMN(AD62)+1),COUNTIF(AP62:AT62,BH62))),0)</f>
        <v>55</v>
      </c>
      <c r="BH62" s="306">
        <f t="shared" si="44"/>
        <v>51</v>
      </c>
      <c r="BI62" s="306" t="str">
        <f t="array" ref="BI62">IFERROR(INDEX(AJ62:AO62,SMALL(IF(AD62:AI62=BH62,COLUMN(AD62:AI62)-COLUMN(AD62)+1),COUNTIF(AP62:AT62,BH62))),0)</f>
        <v>D1</v>
      </c>
      <c r="BJ62" s="307">
        <f>IF(COUNTIF(AD62:AI62,0)=0,IF(COUNTIFS(AD62:AI62,"*F*")=0,SUM(LARGE(AD62:AI62,{1,2,3,4,5})),IF(COUNTIFS(AD62:AI62,"*F*")=1,SUM(LARGE(AD62:AI62,{1,2,3,4,5})),IF(COUNTIFS(AD62:AI62,"*F*")=2,"C",IF(COUNTIFS(AD62:AI62,"*F*")&gt;2,"F")))),IF(COUNTIFS(AD62:AH62,"*F*")=0,SUM(AD62:AH62),IF(COUNTIFS(AD62:AH62,"*F*")=1,"C",IF(COUNTIFS(AD62:AH62,"*F*")&gt;=2,"F"))))</f>
        <v>320</v>
      </c>
      <c r="BK62" s="308">
        <f t="shared" si="45"/>
        <v>64</v>
      </c>
    </row>
    <row r="63" spans="1:63" ht="17.25" x14ac:dyDescent="0.3">
      <c r="A63" s="311">
        <v>61</v>
      </c>
      <c r="B63" s="287" t="str">
        <f t="shared" si="18"/>
        <v>C</v>
      </c>
      <c r="C63" s="315" t="s">
        <v>1</v>
      </c>
      <c r="D63" s="323">
        <v>17603715</v>
      </c>
      <c r="E63" s="322" t="s">
        <v>379</v>
      </c>
      <c r="F63" s="324">
        <v>301</v>
      </c>
      <c r="G63" s="324">
        <v>81</v>
      </c>
      <c r="H63" s="324" t="s">
        <v>19</v>
      </c>
      <c r="I63" s="324">
        <v>302</v>
      </c>
      <c r="J63" s="324">
        <v>77</v>
      </c>
      <c r="K63" s="324" t="s">
        <v>18</v>
      </c>
      <c r="L63" s="324">
        <v>55</v>
      </c>
      <c r="M63" s="324">
        <v>61</v>
      </c>
      <c r="N63" s="324" t="s">
        <v>19</v>
      </c>
      <c r="O63" s="324">
        <v>54</v>
      </c>
      <c r="P63" s="324">
        <v>85</v>
      </c>
      <c r="Q63" s="324" t="s">
        <v>17</v>
      </c>
      <c r="R63" s="324">
        <v>30</v>
      </c>
      <c r="S63" s="324">
        <v>82</v>
      </c>
      <c r="T63" s="324" t="s">
        <v>17</v>
      </c>
      <c r="U63" s="315"/>
      <c r="V63" s="315"/>
      <c r="W63" s="315"/>
      <c r="X63" s="294">
        <f t="shared" si="19"/>
        <v>301</v>
      </c>
      <c r="Y63" s="294">
        <f t="shared" si="20"/>
        <v>302</v>
      </c>
      <c r="Z63" s="294">
        <f t="shared" si="21"/>
        <v>55</v>
      </c>
      <c r="AA63" s="294">
        <f t="shared" si="22"/>
        <v>54</v>
      </c>
      <c r="AB63" s="294">
        <f t="shared" si="23"/>
        <v>30</v>
      </c>
      <c r="AC63" s="294">
        <f t="shared" si="24"/>
        <v>0</v>
      </c>
      <c r="AD63" s="284">
        <f t="shared" si="25"/>
        <v>81</v>
      </c>
      <c r="AE63" s="284">
        <f t="shared" si="26"/>
        <v>77</v>
      </c>
      <c r="AF63" s="284">
        <f t="shared" si="27"/>
        <v>61</v>
      </c>
      <c r="AG63" s="284">
        <f t="shared" si="28"/>
        <v>85</v>
      </c>
      <c r="AH63" s="284">
        <f t="shared" si="29"/>
        <v>82</v>
      </c>
      <c r="AI63" s="284">
        <f t="shared" si="30"/>
        <v>0</v>
      </c>
      <c r="AJ63" s="285" t="str">
        <f t="shared" si="31"/>
        <v>C1</v>
      </c>
      <c r="AK63" s="285" t="str">
        <f t="shared" si="32"/>
        <v>B2</v>
      </c>
      <c r="AL63" s="285" t="str">
        <f t="shared" si="33"/>
        <v>C1</v>
      </c>
      <c r="AM63" s="285" t="str">
        <f t="shared" si="34"/>
        <v>B1</v>
      </c>
      <c r="AN63" s="285" t="str">
        <f t="shared" si="35"/>
        <v>B1</v>
      </c>
      <c r="AO63" s="285">
        <f t="shared" si="36"/>
        <v>0</v>
      </c>
      <c r="AP63" s="310">
        <f t="shared" si="37"/>
        <v>85</v>
      </c>
      <c r="AQ63" s="310">
        <f t="shared" si="38"/>
        <v>82</v>
      </c>
      <c r="AR63" s="310">
        <f t="shared" si="39"/>
        <v>81</v>
      </c>
      <c r="AS63" s="310">
        <f t="shared" si="40"/>
        <v>77</v>
      </c>
      <c r="AT63" s="310">
        <f t="shared" si="41"/>
        <v>61</v>
      </c>
      <c r="AU63" s="301">
        <f t="array" ref="AU63">IFERROR(INDEX(X63:AC63,SMALL(IF(AD63:AI63=AV63,COLUMN(AD63:AI63)-COLUMN(AD63)+1),COUNTIF(AP63:AP63,AV63))),0)</f>
        <v>54</v>
      </c>
      <c r="AV63" s="301">
        <f t="shared" si="42"/>
        <v>85</v>
      </c>
      <c r="AW63" s="301" t="str">
        <f t="array" ref="AW63">IFERROR(INDEX(AJ63:AO63,SMALL(IF(AD63:AI63=AV63,COLUMN(AD63:AI63)-COLUMN(AD63)+1),COUNTIF(AP63:AP63,AV63))),0)</f>
        <v>B1</v>
      </c>
      <c r="AX63" s="302">
        <f t="array" ref="AX63">IFERROR(INDEX(X63:AC63,SMALL(IF(AD63:AI63=AY63,COLUMN(AD63:AI63)-COLUMN(AD63)+1),COUNTIF(AP63:AQ63,AY63))),0)</f>
        <v>30</v>
      </c>
      <c r="AY63" s="302">
        <f t="array" ref="AY63">IFERROR(LARGE(AD63:AI63,2),0)</f>
        <v>82</v>
      </c>
      <c r="AZ63" s="303" t="str">
        <f t="array" ref="AZ63">IFERROR(INDEX(AJ63:AO63,SMALL(IF(AD63:AI63=AY63,COLUMN(AD63:AI63)-COLUMN(AD63)+1),COUNTIF(AP63:AQ63,AY63))),0)</f>
        <v>B1</v>
      </c>
      <c r="BA63" s="304">
        <f t="array" ref="BA63">IFERROR(INDEX(X63:AC63,SMALL(IF(AD63:AI63=BB63,COLUMN(AD63:AI63)-COLUMN(AD63)+1),COUNTIF(AP63:AR63,BB63))),0)</f>
        <v>301</v>
      </c>
      <c r="BB63" s="304">
        <f t="array" ref="BB63">IFERROR(LARGE(AD63:AI63,3),0)</f>
        <v>81</v>
      </c>
      <c r="BC63" s="304" t="str">
        <f t="array" ref="BC63">IFERROR(INDEX(AJ63:AO63,SMALL(IF(AD63:AI63=BB63,COLUMN(AD63:AI63)-COLUMN(AD63)+1),COUNTIF(AP63:AR63,BB63))),0)</f>
        <v>C1</v>
      </c>
      <c r="BD63" s="305">
        <f t="array" ref="BD63">IFERROR(INDEX(X63:AC63,SMALL(IF(AD63:AI63=BE63,COLUMN(AD63:AI63)-COLUMN(AD63)+1),COUNTIF(AP63:AS63,BE63))),0)</f>
        <v>302</v>
      </c>
      <c r="BE63" s="305">
        <f t="shared" si="43"/>
        <v>77</v>
      </c>
      <c r="BF63" s="305" t="str">
        <f t="array" ref="BF63">IFERROR(INDEX(AJ63:AO63,SMALL(IF(AD63:AI63=BE63,COLUMN(AD63:AI63)-COLUMN(AD63)+1),COUNTIF(AP63:AS63,BE63))),0)</f>
        <v>B2</v>
      </c>
      <c r="BG63" s="306">
        <f t="array" ref="BG63">IFERROR(INDEX(X63:AC63,SMALL(IF(AD63:AI63=BH63,COLUMN(AD63:AI63)-COLUMN(AD63)+1),COUNTIF(AP63:AT63,BH63))),0)</f>
        <v>55</v>
      </c>
      <c r="BH63" s="306">
        <f t="shared" si="44"/>
        <v>61</v>
      </c>
      <c r="BI63" s="306" t="str">
        <f t="array" ref="BI63">IFERROR(INDEX(AJ63:AO63,SMALL(IF(AD63:AI63=BH63,COLUMN(AD63:AI63)-COLUMN(AD63)+1),COUNTIF(AP63:AT63,BH63))),0)</f>
        <v>C1</v>
      </c>
      <c r="BJ63" s="307">
        <f>IF(COUNTIF(AD63:AI63,0)=0,IF(COUNTIFS(AD63:AI63,"*F*")=0,SUM(LARGE(AD63:AI63,{1,2,3,4,5})),IF(COUNTIFS(AD63:AI63,"*F*")=1,SUM(LARGE(AD63:AI63,{1,2,3,4,5})),IF(COUNTIFS(AD63:AI63,"*F*")=2,"C",IF(COUNTIFS(AD63:AI63,"*F*")&gt;2,"F")))),IF(COUNTIFS(AD63:AH63,"*F*")=0,SUM(AD63:AH63),IF(COUNTIFS(AD63:AH63,"*F*")=1,"C",IF(COUNTIFS(AD63:AH63,"*F*")&gt;=2,"F"))))</f>
        <v>386</v>
      </c>
      <c r="BK63" s="308">
        <f t="shared" si="45"/>
        <v>77.2</v>
      </c>
    </row>
    <row r="64" spans="1:63" ht="17.25" x14ac:dyDescent="0.3">
      <c r="A64" s="311">
        <v>62</v>
      </c>
      <c r="B64" s="287" t="str">
        <f t="shared" si="18"/>
        <v>C</v>
      </c>
      <c r="C64" s="315" t="s">
        <v>1</v>
      </c>
      <c r="D64" s="323">
        <v>17603716</v>
      </c>
      <c r="E64" s="322" t="s">
        <v>392</v>
      </c>
      <c r="F64" s="324">
        <v>301</v>
      </c>
      <c r="G64" s="324">
        <v>81</v>
      </c>
      <c r="H64" s="324" t="s">
        <v>19</v>
      </c>
      <c r="I64" s="324">
        <v>65</v>
      </c>
      <c r="J64" s="324">
        <v>83</v>
      </c>
      <c r="K64" s="324" t="s">
        <v>19</v>
      </c>
      <c r="L64" s="324">
        <v>55</v>
      </c>
      <c r="M64" s="324">
        <v>78</v>
      </c>
      <c r="N64" s="324" t="s">
        <v>17</v>
      </c>
      <c r="O64" s="324">
        <v>54</v>
      </c>
      <c r="P64" s="324">
        <v>86</v>
      </c>
      <c r="Q64" s="324" t="s">
        <v>17</v>
      </c>
      <c r="R64" s="324">
        <v>30</v>
      </c>
      <c r="S64" s="324">
        <v>84</v>
      </c>
      <c r="T64" s="324" t="s">
        <v>17</v>
      </c>
      <c r="U64" s="315"/>
      <c r="V64" s="315"/>
      <c r="W64" s="315"/>
      <c r="X64" s="294">
        <f t="shared" si="19"/>
        <v>301</v>
      </c>
      <c r="Y64" s="294">
        <f t="shared" si="20"/>
        <v>65</v>
      </c>
      <c r="Z64" s="294">
        <f t="shared" si="21"/>
        <v>55</v>
      </c>
      <c r="AA64" s="294">
        <f t="shared" si="22"/>
        <v>54</v>
      </c>
      <c r="AB64" s="294">
        <f t="shared" si="23"/>
        <v>30</v>
      </c>
      <c r="AC64" s="294">
        <f t="shared" si="24"/>
        <v>0</v>
      </c>
      <c r="AD64" s="284">
        <f t="shared" si="25"/>
        <v>81</v>
      </c>
      <c r="AE64" s="284">
        <f t="shared" si="26"/>
        <v>83</v>
      </c>
      <c r="AF64" s="284">
        <f t="shared" si="27"/>
        <v>78</v>
      </c>
      <c r="AG64" s="284">
        <f t="shared" si="28"/>
        <v>86</v>
      </c>
      <c r="AH64" s="284">
        <f t="shared" si="29"/>
        <v>84</v>
      </c>
      <c r="AI64" s="284">
        <f t="shared" si="30"/>
        <v>0</v>
      </c>
      <c r="AJ64" s="285" t="str">
        <f t="shared" si="31"/>
        <v>C1</v>
      </c>
      <c r="AK64" s="285" t="str">
        <f t="shared" si="32"/>
        <v>C1</v>
      </c>
      <c r="AL64" s="285" t="str">
        <f t="shared" si="33"/>
        <v>B1</v>
      </c>
      <c r="AM64" s="285" t="str">
        <f t="shared" si="34"/>
        <v>B1</v>
      </c>
      <c r="AN64" s="285" t="str">
        <f t="shared" si="35"/>
        <v>B1</v>
      </c>
      <c r="AO64" s="285">
        <f t="shared" si="36"/>
        <v>0</v>
      </c>
      <c r="AP64" s="310">
        <f t="shared" si="37"/>
        <v>86</v>
      </c>
      <c r="AQ64" s="310">
        <f t="shared" si="38"/>
        <v>84</v>
      </c>
      <c r="AR64" s="310">
        <f t="shared" si="39"/>
        <v>83</v>
      </c>
      <c r="AS64" s="310">
        <f t="shared" si="40"/>
        <v>81</v>
      </c>
      <c r="AT64" s="310">
        <f t="shared" si="41"/>
        <v>78</v>
      </c>
      <c r="AU64" s="301">
        <f t="array" ref="AU64">IFERROR(INDEX(X64:AC64,SMALL(IF(AD64:AI64=AV64,COLUMN(AD64:AI64)-COLUMN(AD64)+1),COUNTIF(AP64:AP64,AV64))),0)</f>
        <v>54</v>
      </c>
      <c r="AV64" s="301">
        <f t="shared" si="42"/>
        <v>86</v>
      </c>
      <c r="AW64" s="301" t="str">
        <f t="array" ref="AW64">IFERROR(INDEX(AJ64:AO64,SMALL(IF(AD64:AI64=AV64,COLUMN(AD64:AI64)-COLUMN(AD64)+1),COUNTIF(AP64:AP64,AV64))),0)</f>
        <v>B1</v>
      </c>
      <c r="AX64" s="302">
        <f t="array" ref="AX64">IFERROR(INDEX(X64:AC64,SMALL(IF(AD64:AI64=AY64,COLUMN(AD64:AI64)-COLUMN(AD64)+1),COUNTIF(AP64:AQ64,AY64))),0)</f>
        <v>30</v>
      </c>
      <c r="AY64" s="302">
        <f t="array" ref="AY64">IFERROR(LARGE(AD64:AI64,2),0)</f>
        <v>84</v>
      </c>
      <c r="AZ64" s="303" t="str">
        <f t="array" ref="AZ64">IFERROR(INDEX(AJ64:AO64,SMALL(IF(AD64:AI64=AY64,COLUMN(AD64:AI64)-COLUMN(AD64)+1),COUNTIF(AP64:AQ64,AY64))),0)</f>
        <v>B1</v>
      </c>
      <c r="BA64" s="304">
        <f t="array" ref="BA64">IFERROR(INDEX(X64:AC64,SMALL(IF(AD64:AI64=BB64,COLUMN(AD64:AI64)-COLUMN(AD64)+1),COUNTIF(AP64:AR64,BB64))),0)</f>
        <v>65</v>
      </c>
      <c r="BB64" s="304">
        <f t="array" ref="BB64">IFERROR(LARGE(AD64:AI64,3),0)</f>
        <v>83</v>
      </c>
      <c r="BC64" s="304" t="str">
        <f t="array" ref="BC64">IFERROR(INDEX(AJ64:AO64,SMALL(IF(AD64:AI64=BB64,COLUMN(AD64:AI64)-COLUMN(AD64)+1),COUNTIF(AP64:AR64,BB64))),0)</f>
        <v>C1</v>
      </c>
      <c r="BD64" s="305">
        <f t="array" ref="BD64">IFERROR(INDEX(X64:AC64,SMALL(IF(AD64:AI64=BE64,COLUMN(AD64:AI64)-COLUMN(AD64)+1),COUNTIF(AP64:AS64,BE64))),0)</f>
        <v>301</v>
      </c>
      <c r="BE64" s="305">
        <f t="shared" si="43"/>
        <v>81</v>
      </c>
      <c r="BF64" s="305" t="str">
        <f t="array" ref="BF64">IFERROR(INDEX(AJ64:AO64,SMALL(IF(AD64:AI64=BE64,COLUMN(AD64:AI64)-COLUMN(AD64)+1),COUNTIF(AP64:AS64,BE64))),0)</f>
        <v>C1</v>
      </c>
      <c r="BG64" s="306">
        <f t="array" ref="BG64">IFERROR(INDEX(X64:AC64,SMALL(IF(AD64:AI64=BH64,COLUMN(AD64:AI64)-COLUMN(AD64)+1),COUNTIF(AP64:AT64,BH64))),0)</f>
        <v>55</v>
      </c>
      <c r="BH64" s="306">
        <f t="shared" si="44"/>
        <v>78</v>
      </c>
      <c r="BI64" s="306" t="str">
        <f t="array" ref="BI64">IFERROR(INDEX(AJ64:AO64,SMALL(IF(AD64:AI64=BH64,COLUMN(AD64:AI64)-COLUMN(AD64)+1),COUNTIF(AP64:AT64,BH64))),0)</f>
        <v>B1</v>
      </c>
      <c r="BJ64" s="307">
        <f>IF(COUNTIF(AD64:AI64,0)=0,IF(COUNTIFS(AD64:AI64,"*F*")=0,SUM(LARGE(AD64:AI64,{1,2,3,4,5})),IF(COUNTIFS(AD64:AI64,"*F*")=1,SUM(LARGE(AD64:AI64,{1,2,3,4,5})),IF(COUNTIFS(AD64:AI64,"*F*")=2,"C",IF(COUNTIFS(AD64:AI64,"*F*")&gt;2,"F")))),IF(COUNTIFS(AD64:AH64,"*F*")=0,SUM(AD64:AH64),IF(COUNTIFS(AD64:AH64,"*F*")=1,"C",IF(COUNTIFS(AD64:AH64,"*F*")&gt;=2,"F"))))</f>
        <v>412</v>
      </c>
      <c r="BK64" s="308">
        <f t="shared" si="45"/>
        <v>82.4</v>
      </c>
    </row>
    <row r="65" spans="1:63" ht="17.25" x14ac:dyDescent="0.3">
      <c r="A65" s="311">
        <v>63</v>
      </c>
      <c r="B65" s="287" t="str">
        <f t="shared" si="18"/>
        <v>C</v>
      </c>
      <c r="C65" s="315" t="s">
        <v>1</v>
      </c>
      <c r="D65" s="323">
        <v>17603717</v>
      </c>
      <c r="E65" s="322" t="s">
        <v>393</v>
      </c>
      <c r="F65" s="324">
        <v>301</v>
      </c>
      <c r="G65" s="324">
        <v>79</v>
      </c>
      <c r="H65" s="324" t="s">
        <v>19</v>
      </c>
      <c r="I65" s="324">
        <v>302</v>
      </c>
      <c r="J65" s="324">
        <v>77</v>
      </c>
      <c r="K65" s="324" t="s">
        <v>18</v>
      </c>
      <c r="L65" s="324">
        <v>55</v>
      </c>
      <c r="M65" s="324">
        <v>60</v>
      </c>
      <c r="N65" s="324" t="s">
        <v>20</v>
      </c>
      <c r="O65" s="324">
        <v>54</v>
      </c>
      <c r="P65" s="324">
        <v>83</v>
      </c>
      <c r="Q65" s="324" t="s">
        <v>18</v>
      </c>
      <c r="R65" s="324">
        <v>30</v>
      </c>
      <c r="S65" s="324">
        <v>81</v>
      </c>
      <c r="T65" s="324" t="s">
        <v>17</v>
      </c>
      <c r="U65" s="315"/>
      <c r="V65" s="315"/>
      <c r="W65" s="315"/>
      <c r="X65" s="294">
        <f t="shared" si="19"/>
        <v>301</v>
      </c>
      <c r="Y65" s="294">
        <f t="shared" si="20"/>
        <v>302</v>
      </c>
      <c r="Z65" s="294">
        <f t="shared" si="21"/>
        <v>55</v>
      </c>
      <c r="AA65" s="294">
        <f t="shared" si="22"/>
        <v>54</v>
      </c>
      <c r="AB65" s="294">
        <f t="shared" si="23"/>
        <v>30</v>
      </c>
      <c r="AC65" s="294">
        <f t="shared" si="24"/>
        <v>0</v>
      </c>
      <c r="AD65" s="284">
        <f t="shared" si="25"/>
        <v>79</v>
      </c>
      <c r="AE65" s="284">
        <f t="shared" si="26"/>
        <v>77</v>
      </c>
      <c r="AF65" s="284">
        <f t="shared" si="27"/>
        <v>60</v>
      </c>
      <c r="AG65" s="284">
        <f t="shared" si="28"/>
        <v>83</v>
      </c>
      <c r="AH65" s="284">
        <f t="shared" si="29"/>
        <v>81</v>
      </c>
      <c r="AI65" s="284">
        <f t="shared" si="30"/>
        <v>0</v>
      </c>
      <c r="AJ65" s="285" t="str">
        <f t="shared" si="31"/>
        <v>C1</v>
      </c>
      <c r="AK65" s="285" t="str">
        <f t="shared" si="32"/>
        <v>B2</v>
      </c>
      <c r="AL65" s="285" t="str">
        <f t="shared" si="33"/>
        <v>C2</v>
      </c>
      <c r="AM65" s="285" t="str">
        <f t="shared" si="34"/>
        <v>B2</v>
      </c>
      <c r="AN65" s="285" t="str">
        <f t="shared" si="35"/>
        <v>B1</v>
      </c>
      <c r="AO65" s="285">
        <f t="shared" si="36"/>
        <v>0</v>
      </c>
      <c r="AP65" s="310">
        <f t="shared" si="37"/>
        <v>83</v>
      </c>
      <c r="AQ65" s="310">
        <f t="shared" si="38"/>
        <v>81</v>
      </c>
      <c r="AR65" s="310">
        <f t="shared" si="39"/>
        <v>79</v>
      </c>
      <c r="AS65" s="310">
        <f t="shared" si="40"/>
        <v>77</v>
      </c>
      <c r="AT65" s="310">
        <f t="shared" si="41"/>
        <v>60</v>
      </c>
      <c r="AU65" s="301">
        <f t="array" ref="AU65">IFERROR(INDEX(X65:AC65,SMALL(IF(AD65:AI65=AV65,COLUMN(AD65:AI65)-COLUMN(AD65)+1),COUNTIF(AP65:AP65,AV65))),0)</f>
        <v>54</v>
      </c>
      <c r="AV65" s="301">
        <f t="shared" si="42"/>
        <v>83</v>
      </c>
      <c r="AW65" s="301" t="str">
        <f t="array" ref="AW65">IFERROR(INDEX(AJ65:AO65,SMALL(IF(AD65:AI65=AV65,COLUMN(AD65:AI65)-COLUMN(AD65)+1),COUNTIF(AP65:AP65,AV65))),0)</f>
        <v>B2</v>
      </c>
      <c r="AX65" s="302">
        <f t="array" ref="AX65">IFERROR(INDEX(X65:AC65,SMALL(IF(AD65:AI65=AY65,COLUMN(AD65:AI65)-COLUMN(AD65)+1),COUNTIF(AP65:AQ65,AY65))),0)</f>
        <v>30</v>
      </c>
      <c r="AY65" s="302">
        <f t="array" ref="AY65">IFERROR(LARGE(AD65:AI65,2),0)</f>
        <v>81</v>
      </c>
      <c r="AZ65" s="303" t="str">
        <f t="array" ref="AZ65">IFERROR(INDEX(AJ65:AO65,SMALL(IF(AD65:AI65=AY65,COLUMN(AD65:AI65)-COLUMN(AD65)+1),COUNTIF(AP65:AQ65,AY65))),0)</f>
        <v>B1</v>
      </c>
      <c r="BA65" s="304">
        <f t="array" ref="BA65">IFERROR(INDEX(X65:AC65,SMALL(IF(AD65:AI65=BB65,COLUMN(AD65:AI65)-COLUMN(AD65)+1),COUNTIF(AP65:AR65,BB65))),0)</f>
        <v>301</v>
      </c>
      <c r="BB65" s="304">
        <f t="array" ref="BB65">IFERROR(LARGE(AD65:AI65,3),0)</f>
        <v>79</v>
      </c>
      <c r="BC65" s="304" t="str">
        <f t="array" ref="BC65">IFERROR(INDEX(AJ65:AO65,SMALL(IF(AD65:AI65=BB65,COLUMN(AD65:AI65)-COLUMN(AD65)+1),COUNTIF(AP65:AR65,BB65))),0)</f>
        <v>C1</v>
      </c>
      <c r="BD65" s="305">
        <f t="array" ref="BD65">IFERROR(INDEX(X65:AC65,SMALL(IF(AD65:AI65=BE65,COLUMN(AD65:AI65)-COLUMN(AD65)+1),COUNTIF(AP65:AS65,BE65))),0)</f>
        <v>302</v>
      </c>
      <c r="BE65" s="305">
        <f t="shared" si="43"/>
        <v>77</v>
      </c>
      <c r="BF65" s="305" t="str">
        <f t="array" ref="BF65">IFERROR(INDEX(AJ65:AO65,SMALL(IF(AD65:AI65=BE65,COLUMN(AD65:AI65)-COLUMN(AD65)+1),COUNTIF(AP65:AS65,BE65))),0)</f>
        <v>B2</v>
      </c>
      <c r="BG65" s="306">
        <f t="array" ref="BG65">IFERROR(INDEX(X65:AC65,SMALL(IF(AD65:AI65=BH65,COLUMN(AD65:AI65)-COLUMN(AD65)+1),COUNTIF(AP65:AT65,BH65))),0)</f>
        <v>55</v>
      </c>
      <c r="BH65" s="306">
        <f t="shared" si="44"/>
        <v>60</v>
      </c>
      <c r="BI65" s="306" t="str">
        <f t="array" ref="BI65">IFERROR(INDEX(AJ65:AO65,SMALL(IF(AD65:AI65=BH65,COLUMN(AD65:AI65)-COLUMN(AD65)+1),COUNTIF(AP65:AT65,BH65))),0)</f>
        <v>C2</v>
      </c>
      <c r="BJ65" s="307">
        <f>IF(COUNTIF(AD65:AI65,0)=0,IF(COUNTIFS(AD65:AI65,"*F*")=0,SUM(LARGE(AD65:AI65,{1,2,3,4,5})),IF(COUNTIFS(AD65:AI65,"*F*")=1,SUM(LARGE(AD65:AI65,{1,2,3,4,5})),IF(COUNTIFS(AD65:AI65,"*F*")=2,"C",IF(COUNTIFS(AD65:AI65,"*F*")&gt;2,"F")))),IF(COUNTIFS(AD65:AH65,"*F*")=0,SUM(AD65:AH65),IF(COUNTIFS(AD65:AH65,"*F*")=1,"C",IF(COUNTIFS(AD65:AH65,"*F*")&gt;=2,"F"))))</f>
        <v>380</v>
      </c>
      <c r="BK65" s="308">
        <f t="shared" si="45"/>
        <v>76</v>
      </c>
    </row>
    <row r="66" spans="1:63" ht="17.25" x14ac:dyDescent="0.3">
      <c r="A66" s="311">
        <v>64</v>
      </c>
      <c r="B66" s="287" t="str">
        <f t="shared" si="18"/>
        <v>C</v>
      </c>
      <c r="C66" s="315" t="s">
        <v>0</v>
      </c>
      <c r="D66" s="323">
        <v>17603718</v>
      </c>
      <c r="E66" s="322" t="s">
        <v>396</v>
      </c>
      <c r="F66" s="324">
        <v>301</v>
      </c>
      <c r="G66" s="324">
        <v>75</v>
      </c>
      <c r="H66" s="324" t="s">
        <v>20</v>
      </c>
      <c r="I66" s="324">
        <v>65</v>
      </c>
      <c r="J66" s="324">
        <v>79</v>
      </c>
      <c r="K66" s="324" t="s">
        <v>20</v>
      </c>
      <c r="L66" s="324">
        <v>55</v>
      </c>
      <c r="M66" s="324">
        <v>54</v>
      </c>
      <c r="N66" s="324" t="s">
        <v>21</v>
      </c>
      <c r="O66" s="324">
        <v>54</v>
      </c>
      <c r="P66" s="324">
        <v>74</v>
      </c>
      <c r="Q66" s="324" t="s">
        <v>19</v>
      </c>
      <c r="R66" s="324">
        <v>30</v>
      </c>
      <c r="S66" s="324">
        <v>76</v>
      </c>
      <c r="T66" s="324" t="s">
        <v>18</v>
      </c>
      <c r="U66" s="315"/>
      <c r="V66" s="315"/>
      <c r="W66" s="315"/>
      <c r="X66" s="294">
        <f t="shared" si="19"/>
        <v>301</v>
      </c>
      <c r="Y66" s="294">
        <f t="shared" si="20"/>
        <v>65</v>
      </c>
      <c r="Z66" s="294">
        <f t="shared" si="21"/>
        <v>55</v>
      </c>
      <c r="AA66" s="294">
        <f t="shared" si="22"/>
        <v>54</v>
      </c>
      <c r="AB66" s="294">
        <f t="shared" si="23"/>
        <v>30</v>
      </c>
      <c r="AC66" s="294">
        <f t="shared" si="24"/>
        <v>0</v>
      </c>
      <c r="AD66" s="284">
        <f t="shared" si="25"/>
        <v>75</v>
      </c>
      <c r="AE66" s="284">
        <f t="shared" si="26"/>
        <v>79</v>
      </c>
      <c r="AF66" s="284">
        <f t="shared" si="27"/>
        <v>54</v>
      </c>
      <c r="AG66" s="284">
        <f t="shared" si="28"/>
        <v>74</v>
      </c>
      <c r="AH66" s="284">
        <f t="shared" si="29"/>
        <v>76</v>
      </c>
      <c r="AI66" s="284">
        <f t="shared" si="30"/>
        <v>0</v>
      </c>
      <c r="AJ66" s="285" t="str">
        <f t="shared" si="31"/>
        <v>C2</v>
      </c>
      <c r="AK66" s="285" t="str">
        <f t="shared" si="32"/>
        <v>C2</v>
      </c>
      <c r="AL66" s="285" t="str">
        <f t="shared" si="33"/>
        <v>D1</v>
      </c>
      <c r="AM66" s="285" t="str">
        <f t="shared" si="34"/>
        <v>C1</v>
      </c>
      <c r="AN66" s="285" t="str">
        <f t="shared" si="35"/>
        <v>B2</v>
      </c>
      <c r="AO66" s="285">
        <f t="shared" si="36"/>
        <v>0</v>
      </c>
      <c r="AP66" s="310">
        <f t="shared" si="37"/>
        <v>79</v>
      </c>
      <c r="AQ66" s="310">
        <f t="shared" si="38"/>
        <v>76</v>
      </c>
      <c r="AR66" s="310">
        <f t="shared" si="39"/>
        <v>75</v>
      </c>
      <c r="AS66" s="310">
        <f t="shared" si="40"/>
        <v>74</v>
      </c>
      <c r="AT66" s="310">
        <f t="shared" si="41"/>
        <v>54</v>
      </c>
      <c r="AU66" s="301">
        <f t="array" ref="AU66">IFERROR(INDEX(X66:AC66,SMALL(IF(AD66:AI66=AV66,COLUMN(AD66:AI66)-COLUMN(AD66)+1),COUNTIF(AP66:AP66,AV66))),0)</f>
        <v>65</v>
      </c>
      <c r="AV66" s="301">
        <f t="shared" si="42"/>
        <v>79</v>
      </c>
      <c r="AW66" s="301" t="str">
        <f t="array" ref="AW66">IFERROR(INDEX(AJ66:AO66,SMALL(IF(AD66:AI66=AV66,COLUMN(AD66:AI66)-COLUMN(AD66)+1),COUNTIF(AP66:AP66,AV66))),0)</f>
        <v>C2</v>
      </c>
      <c r="AX66" s="302">
        <f t="array" ref="AX66">IFERROR(INDEX(X66:AC66,SMALL(IF(AD66:AI66=AY66,COLUMN(AD66:AI66)-COLUMN(AD66)+1),COUNTIF(AP66:AQ66,AY66))),0)</f>
        <v>30</v>
      </c>
      <c r="AY66" s="302">
        <f t="array" ref="AY66">IFERROR(LARGE(AD66:AI66,2),0)</f>
        <v>76</v>
      </c>
      <c r="AZ66" s="303" t="str">
        <f t="array" ref="AZ66">IFERROR(INDEX(AJ66:AO66,SMALL(IF(AD66:AI66=AY66,COLUMN(AD66:AI66)-COLUMN(AD66)+1),COUNTIF(AP66:AQ66,AY66))),0)</f>
        <v>B2</v>
      </c>
      <c r="BA66" s="304">
        <f t="array" ref="BA66">IFERROR(INDEX(X66:AC66,SMALL(IF(AD66:AI66=BB66,COLUMN(AD66:AI66)-COLUMN(AD66)+1),COUNTIF(AP66:AR66,BB66))),0)</f>
        <v>301</v>
      </c>
      <c r="BB66" s="304">
        <f t="array" ref="BB66">IFERROR(LARGE(AD66:AI66,3),0)</f>
        <v>75</v>
      </c>
      <c r="BC66" s="304" t="str">
        <f t="array" ref="BC66">IFERROR(INDEX(AJ66:AO66,SMALL(IF(AD66:AI66=BB66,COLUMN(AD66:AI66)-COLUMN(AD66)+1),COUNTIF(AP66:AR66,BB66))),0)</f>
        <v>C2</v>
      </c>
      <c r="BD66" s="305">
        <f t="array" ref="BD66">IFERROR(INDEX(X66:AC66,SMALL(IF(AD66:AI66=BE66,COLUMN(AD66:AI66)-COLUMN(AD66)+1),COUNTIF(AP66:AS66,BE66))),0)</f>
        <v>54</v>
      </c>
      <c r="BE66" s="305">
        <f t="shared" si="43"/>
        <v>74</v>
      </c>
      <c r="BF66" s="305" t="str">
        <f t="array" ref="BF66">IFERROR(INDEX(AJ66:AO66,SMALL(IF(AD66:AI66=BE66,COLUMN(AD66:AI66)-COLUMN(AD66)+1),COUNTIF(AP66:AS66,BE66))),0)</f>
        <v>C1</v>
      </c>
      <c r="BG66" s="306">
        <f t="array" ref="BG66">IFERROR(INDEX(X66:AC66,SMALL(IF(AD66:AI66=BH66,COLUMN(AD66:AI66)-COLUMN(AD66)+1),COUNTIF(AP66:AT66,BH66))),0)</f>
        <v>55</v>
      </c>
      <c r="BH66" s="306">
        <f t="shared" si="44"/>
        <v>54</v>
      </c>
      <c r="BI66" s="306" t="str">
        <f t="array" ref="BI66">IFERROR(INDEX(AJ66:AO66,SMALL(IF(AD66:AI66=BH66,COLUMN(AD66:AI66)-COLUMN(AD66)+1),COUNTIF(AP66:AT66,BH66))),0)</f>
        <v>D1</v>
      </c>
      <c r="BJ66" s="307">
        <f>IF(COUNTIF(AD66:AI66,0)=0,IF(COUNTIFS(AD66:AI66,"*F*")=0,SUM(LARGE(AD66:AI66,{1,2,3,4,5})),IF(COUNTIFS(AD66:AI66,"*F*")=1,SUM(LARGE(AD66:AI66,{1,2,3,4,5})),IF(COUNTIFS(AD66:AI66,"*F*")=2,"C",IF(COUNTIFS(AD66:AI66,"*F*")&gt;2,"F")))),IF(COUNTIFS(AD66:AH66,"*F*")=0,SUM(AD66:AH66),IF(COUNTIFS(AD66:AH66,"*F*")=1,"C",IF(COUNTIFS(AD66:AH66,"*F*")&gt;=2,"F"))))</f>
        <v>358</v>
      </c>
      <c r="BK66" s="308">
        <f t="shared" si="45"/>
        <v>71.599999999999994</v>
      </c>
    </row>
    <row r="67" spans="1:63" ht="17.25" x14ac:dyDescent="0.3">
      <c r="A67" s="316">
        <v>65</v>
      </c>
      <c r="B67" s="287" t="str">
        <f t="shared" si="18"/>
        <v>C</v>
      </c>
      <c r="C67" s="315" t="s">
        <v>1</v>
      </c>
      <c r="D67" s="323">
        <v>17603719</v>
      </c>
      <c r="E67" s="322" t="s">
        <v>400</v>
      </c>
      <c r="F67" s="324">
        <v>301</v>
      </c>
      <c r="G67" s="324">
        <v>68</v>
      </c>
      <c r="H67" s="324" t="s">
        <v>21</v>
      </c>
      <c r="I67" s="324">
        <v>302</v>
      </c>
      <c r="J67" s="324">
        <v>69</v>
      </c>
      <c r="K67" s="324" t="s">
        <v>20</v>
      </c>
      <c r="L67" s="324">
        <v>55</v>
      </c>
      <c r="M67" s="324">
        <v>58</v>
      </c>
      <c r="N67" s="324" t="s">
        <v>20</v>
      </c>
      <c r="O67" s="324">
        <v>54</v>
      </c>
      <c r="P67" s="324">
        <v>76</v>
      </c>
      <c r="Q67" s="324" t="s">
        <v>19</v>
      </c>
      <c r="R67" s="324">
        <v>30</v>
      </c>
      <c r="S67" s="324">
        <v>77</v>
      </c>
      <c r="T67" s="324" t="s">
        <v>18</v>
      </c>
      <c r="U67" s="315"/>
      <c r="V67" s="315"/>
      <c r="W67" s="315"/>
      <c r="X67" s="294">
        <f t="shared" si="19"/>
        <v>301</v>
      </c>
      <c r="Y67" s="294">
        <f t="shared" si="20"/>
        <v>302</v>
      </c>
      <c r="Z67" s="294">
        <f t="shared" si="21"/>
        <v>55</v>
      </c>
      <c r="AA67" s="294">
        <f t="shared" si="22"/>
        <v>54</v>
      </c>
      <c r="AB67" s="294">
        <f t="shared" si="23"/>
        <v>30</v>
      </c>
      <c r="AC67" s="294">
        <f t="shared" si="24"/>
        <v>0</v>
      </c>
      <c r="AD67" s="284">
        <f t="shared" si="25"/>
        <v>68</v>
      </c>
      <c r="AE67" s="284">
        <f t="shared" si="26"/>
        <v>69</v>
      </c>
      <c r="AF67" s="284">
        <f t="shared" si="27"/>
        <v>58</v>
      </c>
      <c r="AG67" s="284">
        <f t="shared" si="28"/>
        <v>76</v>
      </c>
      <c r="AH67" s="284">
        <f t="shared" si="29"/>
        <v>77</v>
      </c>
      <c r="AI67" s="284">
        <f t="shared" si="30"/>
        <v>0</v>
      </c>
      <c r="AJ67" s="285" t="str">
        <f t="shared" si="31"/>
        <v>D1</v>
      </c>
      <c r="AK67" s="285" t="str">
        <f t="shared" si="32"/>
        <v>C2</v>
      </c>
      <c r="AL67" s="285" t="str">
        <f t="shared" si="33"/>
        <v>C2</v>
      </c>
      <c r="AM67" s="285" t="str">
        <f t="shared" si="34"/>
        <v>C1</v>
      </c>
      <c r="AN67" s="285" t="str">
        <f t="shared" si="35"/>
        <v>B2</v>
      </c>
      <c r="AO67" s="285">
        <f t="shared" si="36"/>
        <v>0</v>
      </c>
      <c r="AP67" s="310">
        <f t="shared" si="37"/>
        <v>77</v>
      </c>
      <c r="AQ67" s="310">
        <f t="shared" si="38"/>
        <v>76</v>
      </c>
      <c r="AR67" s="310">
        <f t="shared" si="39"/>
        <v>69</v>
      </c>
      <c r="AS67" s="310">
        <f t="shared" si="40"/>
        <v>68</v>
      </c>
      <c r="AT67" s="310">
        <f t="shared" si="41"/>
        <v>58</v>
      </c>
      <c r="AU67" s="301">
        <f t="array" ref="AU67">IFERROR(INDEX(X67:AC67,SMALL(IF(AD67:AI67=AV67,COLUMN(AD67:AI67)-COLUMN(AD67)+1),COUNTIF(AP67:AP67,AV67))),0)</f>
        <v>30</v>
      </c>
      <c r="AV67" s="301">
        <f t="shared" si="42"/>
        <v>77</v>
      </c>
      <c r="AW67" s="301" t="str">
        <f t="array" ref="AW67">IFERROR(INDEX(AJ67:AO67,SMALL(IF(AD67:AI67=AV67,COLUMN(AD67:AI67)-COLUMN(AD67)+1),COUNTIF(AP67:AP67,AV67))),0)</f>
        <v>B2</v>
      </c>
      <c r="AX67" s="302">
        <f t="array" ref="AX67">IFERROR(INDEX(X67:AC67,SMALL(IF(AD67:AI67=AY67,COLUMN(AD67:AI67)-COLUMN(AD67)+1),COUNTIF(AP67:AQ67,AY67))),0)</f>
        <v>54</v>
      </c>
      <c r="AY67" s="302">
        <f t="array" ref="AY67">IFERROR(LARGE(AD67:AI67,2),0)</f>
        <v>76</v>
      </c>
      <c r="AZ67" s="303" t="str">
        <f t="array" ref="AZ67">IFERROR(INDEX(AJ67:AO67,SMALL(IF(AD67:AI67=AY67,COLUMN(AD67:AI67)-COLUMN(AD67)+1),COUNTIF(AP67:AQ67,AY67))),0)</f>
        <v>C1</v>
      </c>
      <c r="BA67" s="304">
        <f t="array" ref="BA67">IFERROR(INDEX(X67:AC67,SMALL(IF(AD67:AI67=BB67,COLUMN(AD67:AI67)-COLUMN(AD67)+1),COUNTIF(AP67:AR67,BB67))),0)</f>
        <v>302</v>
      </c>
      <c r="BB67" s="304">
        <f t="array" ref="BB67">IFERROR(LARGE(AD67:AI67,3),0)</f>
        <v>69</v>
      </c>
      <c r="BC67" s="304" t="str">
        <f t="array" ref="BC67">IFERROR(INDEX(AJ67:AO67,SMALL(IF(AD67:AI67=BB67,COLUMN(AD67:AI67)-COLUMN(AD67)+1),COUNTIF(AP67:AR67,BB67))),0)</f>
        <v>C2</v>
      </c>
      <c r="BD67" s="305">
        <f t="array" ref="BD67">IFERROR(INDEX(X67:AC67,SMALL(IF(AD67:AI67=BE67,COLUMN(AD67:AI67)-COLUMN(AD67)+1),COUNTIF(AP67:AS67,BE67))),0)</f>
        <v>301</v>
      </c>
      <c r="BE67" s="305">
        <f t="shared" si="43"/>
        <v>68</v>
      </c>
      <c r="BF67" s="305" t="str">
        <f t="array" ref="BF67">IFERROR(INDEX(AJ67:AO67,SMALL(IF(AD67:AI67=BE67,COLUMN(AD67:AI67)-COLUMN(AD67)+1),COUNTIF(AP67:AS67,BE67))),0)</f>
        <v>D1</v>
      </c>
      <c r="BG67" s="306">
        <f t="array" ref="BG67">IFERROR(INDEX(X67:AC67,SMALL(IF(AD67:AI67=BH67,COLUMN(AD67:AI67)-COLUMN(AD67)+1),COUNTIF(AP67:AT67,BH67))),0)</f>
        <v>55</v>
      </c>
      <c r="BH67" s="306">
        <f t="shared" si="44"/>
        <v>58</v>
      </c>
      <c r="BI67" s="306" t="str">
        <f t="array" ref="BI67">IFERROR(INDEX(AJ67:AO67,SMALL(IF(AD67:AI67=BH67,COLUMN(AD67:AI67)-COLUMN(AD67)+1),COUNTIF(AP67:AT67,BH67))),0)</f>
        <v>C2</v>
      </c>
      <c r="BJ67" s="307">
        <f>IF(COUNTIF(AD67:AI67,0)=0,IF(COUNTIFS(AD67:AI67,"*F*")=0,SUM(LARGE(AD67:AI67,{1,2,3,4,5})),IF(COUNTIFS(AD67:AI67,"*F*")=1,SUM(LARGE(AD67:AI67,{1,2,3,4,5})),IF(COUNTIFS(AD67:AI67,"*F*")=2,"C",IF(COUNTIFS(AD67:AI67,"*F*")&gt;2,"F")))),IF(COUNTIFS(AD67:AH67,"*F*")=0,SUM(AD67:AH67),IF(COUNTIFS(AD67:AH67,"*F*")=1,"C",IF(COUNTIFS(AD67:AH67,"*F*")&gt;=2,"F"))))</f>
        <v>348</v>
      </c>
      <c r="BK67" s="308">
        <f t="shared" si="45"/>
        <v>69.599999999999994</v>
      </c>
    </row>
    <row r="68" spans="1:63" ht="17.25" x14ac:dyDescent="0.3">
      <c r="A68" s="316">
        <v>66</v>
      </c>
      <c r="B68" s="287" t="str">
        <f t="shared" ref="B68:B77" si="46">IF(OR(F68=42,I68=42,L68=42,O68=42,R68=42,U68=42),"S",IF(OR(F68=43,I68=43,L68=43,O68=43,R68=43,U68=43),"S",IF(OR(F68=44,I68=44,L68=44,O68=44,R68=44,U68=44),"S",IF(OR(F68=54,I68=54,L68=54,O68=54,R68=54,U68=54),"C",IF(OR(F68=55,I68=55,L68=55,O68=55,R68=55,U68=55),"C",IF(OR(F68=27,I68=27,L68=27,O68=27,R68=27,U68=27),"H",IF(OR(F68=28,I68=28,L68=28,O68=28,R68=28,U68=28),"H",IF(OR(F68=29,I68=29,L68=29,O68=29,R68=29,U68=29),"H",""))))))))</f>
        <v>C</v>
      </c>
      <c r="C68" s="315" t="s">
        <v>1</v>
      </c>
      <c r="D68" s="323">
        <v>17603720</v>
      </c>
      <c r="E68" s="322" t="s">
        <v>402</v>
      </c>
      <c r="F68" s="324">
        <v>301</v>
      </c>
      <c r="G68" s="324">
        <v>95</v>
      </c>
      <c r="H68" s="324" t="s">
        <v>15</v>
      </c>
      <c r="I68" s="324">
        <v>65</v>
      </c>
      <c r="J68" s="324">
        <v>95</v>
      </c>
      <c r="K68" s="324" t="s">
        <v>15</v>
      </c>
      <c r="L68" s="324">
        <v>55</v>
      </c>
      <c r="M68" s="324">
        <v>87</v>
      </c>
      <c r="N68" s="324" t="s">
        <v>16</v>
      </c>
      <c r="O68" s="324">
        <v>54</v>
      </c>
      <c r="P68" s="324">
        <v>93</v>
      </c>
      <c r="Q68" s="324" t="s">
        <v>16</v>
      </c>
      <c r="R68" s="324">
        <v>30</v>
      </c>
      <c r="S68" s="324">
        <v>95</v>
      </c>
      <c r="T68" s="324" t="s">
        <v>15</v>
      </c>
      <c r="U68" s="315"/>
      <c r="V68" s="315"/>
      <c r="W68" s="315"/>
      <c r="X68" s="294">
        <f t="shared" ref="X68:X77" si="47">F68</f>
        <v>301</v>
      </c>
      <c r="Y68" s="294">
        <f t="shared" ref="Y68:Y77" si="48">I68</f>
        <v>65</v>
      </c>
      <c r="Z68" s="294">
        <f t="shared" ref="Z68:Z77" si="49">L68</f>
        <v>55</v>
      </c>
      <c r="AA68" s="294">
        <f t="shared" ref="AA68:AA77" si="50">O68</f>
        <v>54</v>
      </c>
      <c r="AB68" s="294">
        <f t="shared" ref="AB68:AB77" si="51">R68</f>
        <v>30</v>
      </c>
      <c r="AC68" s="294">
        <f t="shared" ref="AC68:AC77" si="52">U68</f>
        <v>0</v>
      </c>
      <c r="AD68" s="284">
        <f t="shared" ref="AD68:AD77" si="53">G68</f>
        <v>95</v>
      </c>
      <c r="AE68" s="284">
        <f t="shared" ref="AE68:AE77" si="54">J68</f>
        <v>95</v>
      </c>
      <c r="AF68" s="284">
        <f t="shared" ref="AF68:AF77" si="55">M68</f>
        <v>87</v>
      </c>
      <c r="AG68" s="284">
        <f t="shared" ref="AG68:AG77" si="56">P68</f>
        <v>93</v>
      </c>
      <c r="AH68" s="284">
        <f t="shared" ref="AH68:AH77" si="57">S68</f>
        <v>95</v>
      </c>
      <c r="AI68" s="284">
        <f t="shared" ref="AI68:AI77" si="58">V68</f>
        <v>0</v>
      </c>
      <c r="AJ68" s="285" t="str">
        <f t="shared" ref="AJ68:AJ77" si="59">H68</f>
        <v>A1</v>
      </c>
      <c r="AK68" s="285" t="str">
        <f t="shared" ref="AK68:AK77" si="60">K68</f>
        <v>A1</v>
      </c>
      <c r="AL68" s="285" t="str">
        <f t="shared" ref="AL68:AL77" si="61">N68</f>
        <v>A2</v>
      </c>
      <c r="AM68" s="285" t="str">
        <f t="shared" ref="AM68:AM77" si="62">Q68</f>
        <v>A2</v>
      </c>
      <c r="AN68" s="285" t="str">
        <f t="shared" ref="AN68:AN77" si="63">T68</f>
        <v>A1</v>
      </c>
      <c r="AO68" s="285">
        <f t="shared" ref="AO68:AO77" si="64">W68</f>
        <v>0</v>
      </c>
      <c r="AP68" s="310">
        <f t="shared" ref="AP68:AP77" si="65">IFERROR(LARGE(AD68:AI68,1),0)</f>
        <v>95</v>
      </c>
      <c r="AQ68" s="310">
        <f t="shared" ref="AQ68:AQ77" si="66">IFERROR(LARGE(AD68:AI68,2),0)</f>
        <v>95</v>
      </c>
      <c r="AR68" s="310">
        <f t="shared" ref="AR68:AR77" si="67">IFERROR(LARGE(AD68:AI68,3),0)</f>
        <v>95</v>
      </c>
      <c r="AS68" s="310">
        <f t="shared" ref="AS68:AS77" si="68">IFERROR(LARGE(AD68:AI68,4),0)</f>
        <v>93</v>
      </c>
      <c r="AT68" s="310">
        <f t="shared" ref="AT68:AT77" si="69">IFERROR(LARGE(AD68:AI68,5),0)</f>
        <v>87</v>
      </c>
      <c r="AU68" s="301">
        <f t="array" ref="AU68">IFERROR(INDEX(X68:AC68,SMALL(IF(AD68:AI68=AV68,COLUMN(AD68:AI68)-COLUMN(AD68)+1),COUNTIF(AP68:AP68,AV68))),0)</f>
        <v>301</v>
      </c>
      <c r="AV68" s="301">
        <f t="shared" ref="AV68:AV77" si="70">IFERROR(LARGE(AD68:AI68,1),0)</f>
        <v>95</v>
      </c>
      <c r="AW68" s="301" t="str">
        <f t="array" ref="AW68">IFERROR(INDEX(AJ68:AO68,SMALL(IF(AD68:AI68=AV68,COLUMN(AD68:AI68)-COLUMN(AD68)+1),COUNTIF(AP68:AP68,AV68))),0)</f>
        <v>A1</v>
      </c>
      <c r="AX68" s="302">
        <f t="array" ref="AX68">IFERROR(INDEX(X68:AC68,SMALL(IF(AD68:AI68=AY68,COLUMN(AD68:AI68)-COLUMN(AD68)+1),COUNTIF(AP68:AQ68,AY68))),0)</f>
        <v>65</v>
      </c>
      <c r="AY68" s="302">
        <f t="array" ref="AY68">IFERROR(LARGE(AD68:AI68,2),0)</f>
        <v>95</v>
      </c>
      <c r="AZ68" s="303" t="str">
        <f t="array" ref="AZ68">IFERROR(INDEX(AJ68:AO68,SMALL(IF(AD68:AI68=AY68,COLUMN(AD68:AI68)-COLUMN(AD68)+1),COUNTIF(AP68:AQ68,AY68))),0)</f>
        <v>A1</v>
      </c>
      <c r="BA68" s="304">
        <f t="array" ref="BA68">IFERROR(INDEX(X68:AC68,SMALL(IF(AD68:AI68=BB68,COLUMN(AD68:AI68)-COLUMN(AD68)+1),COUNTIF(AP68:AR68,BB68))),0)</f>
        <v>30</v>
      </c>
      <c r="BB68" s="304">
        <f t="array" ref="BB68">IFERROR(LARGE(AD68:AI68,3),0)</f>
        <v>95</v>
      </c>
      <c r="BC68" s="304" t="str">
        <f t="array" ref="BC68">IFERROR(INDEX(AJ68:AO68,SMALL(IF(AD68:AI68=BB68,COLUMN(AD68:AI68)-COLUMN(AD68)+1),COUNTIF(AP68:AR68,BB68))),0)</f>
        <v>A1</v>
      </c>
      <c r="BD68" s="305">
        <f t="array" ref="BD68">IFERROR(INDEX(X68:AC68,SMALL(IF(AD68:AI68=BE68,COLUMN(AD68:AI68)-COLUMN(AD68)+1),COUNTIF(AP68:AS68,BE68))),0)</f>
        <v>54</v>
      </c>
      <c r="BE68" s="305">
        <f t="shared" ref="BE68:BE77" si="71">IFERROR(LARGE(AD68:AI68,4),0)</f>
        <v>93</v>
      </c>
      <c r="BF68" s="305" t="str">
        <f t="array" ref="BF68">IFERROR(INDEX(AJ68:AO68,SMALL(IF(AD68:AI68=BE68,COLUMN(AD68:AI68)-COLUMN(AD68)+1),COUNTIF(AP68:AS68,BE68))),0)</f>
        <v>A2</v>
      </c>
      <c r="BG68" s="306">
        <f t="array" ref="BG68">IFERROR(INDEX(X68:AC68,SMALL(IF(AD68:AI68=BH68,COLUMN(AD68:AI68)-COLUMN(AD68)+1),COUNTIF(AP68:AT68,BH68))),0)</f>
        <v>55</v>
      </c>
      <c r="BH68" s="306">
        <f t="shared" ref="BH68:BH77" si="72">IFERROR(LARGE(AD68:AI68,5),0)</f>
        <v>87</v>
      </c>
      <c r="BI68" s="306" t="str">
        <f t="array" ref="BI68">IFERROR(INDEX(AJ68:AO68,SMALL(IF(AD68:AI68=BH68,COLUMN(AD68:AI68)-COLUMN(AD68)+1),COUNTIF(AP68:AT68,BH68))),0)</f>
        <v>A2</v>
      </c>
      <c r="BJ68" s="307">
        <f>IF(COUNTIF(AD68:AI68,0)=0,IF(COUNTIFS(AD68:AI68,"*F*")=0,SUM(LARGE(AD68:AI68,{1,2,3,4,5})),IF(COUNTIFS(AD68:AI68,"*F*")=1,SUM(LARGE(AD68:AI68,{1,2,3,4,5})),IF(COUNTIFS(AD68:AI68,"*F*")=2,"C",IF(COUNTIFS(AD68:AI68,"*F*")&gt;2,"F")))),IF(COUNTIFS(AD68:AH68,"*F*")=0,SUM(AD68:AH68),IF(COUNTIFS(AD68:AH68,"*F*")=1,"C",IF(COUNTIFS(AD68:AH68,"*F*")&gt;=2,"F"))))</f>
        <v>465</v>
      </c>
      <c r="BK68" s="308">
        <f t="shared" ref="BK68:BK77" si="73">IFERROR(BJ68/5,BJ68)</f>
        <v>93</v>
      </c>
    </row>
    <row r="69" spans="1:63" ht="17.25" x14ac:dyDescent="0.3">
      <c r="A69" s="316">
        <v>67</v>
      </c>
      <c r="B69" s="287" t="str">
        <f t="shared" si="46"/>
        <v>C</v>
      </c>
      <c r="C69" s="315" t="s">
        <v>1</v>
      </c>
      <c r="D69" s="323">
        <v>17603721</v>
      </c>
      <c r="E69" s="322" t="s">
        <v>404</v>
      </c>
      <c r="F69" s="324">
        <v>301</v>
      </c>
      <c r="G69" s="324">
        <v>78</v>
      </c>
      <c r="H69" s="324" t="s">
        <v>19</v>
      </c>
      <c r="I69" s="324">
        <v>65</v>
      </c>
      <c r="J69" s="324">
        <v>82</v>
      </c>
      <c r="K69" s="324" t="s">
        <v>19</v>
      </c>
      <c r="L69" s="324">
        <v>55</v>
      </c>
      <c r="M69" s="324">
        <v>67</v>
      </c>
      <c r="N69" s="324" t="s">
        <v>18</v>
      </c>
      <c r="O69" s="324">
        <v>54</v>
      </c>
      <c r="P69" s="324">
        <v>89</v>
      </c>
      <c r="Q69" s="324" t="s">
        <v>17</v>
      </c>
      <c r="R69" s="324">
        <v>30</v>
      </c>
      <c r="S69" s="324">
        <v>82</v>
      </c>
      <c r="T69" s="324" t="s">
        <v>17</v>
      </c>
      <c r="U69" s="315"/>
      <c r="V69" s="315"/>
      <c r="W69" s="315"/>
      <c r="X69" s="294">
        <f t="shared" si="47"/>
        <v>301</v>
      </c>
      <c r="Y69" s="294">
        <f t="shared" si="48"/>
        <v>65</v>
      </c>
      <c r="Z69" s="294">
        <f t="shared" si="49"/>
        <v>55</v>
      </c>
      <c r="AA69" s="294">
        <f t="shared" si="50"/>
        <v>54</v>
      </c>
      <c r="AB69" s="294">
        <f t="shared" si="51"/>
        <v>30</v>
      </c>
      <c r="AC69" s="294">
        <f t="shared" si="52"/>
        <v>0</v>
      </c>
      <c r="AD69" s="284">
        <f t="shared" si="53"/>
        <v>78</v>
      </c>
      <c r="AE69" s="284">
        <f t="shared" si="54"/>
        <v>82</v>
      </c>
      <c r="AF69" s="284">
        <f t="shared" si="55"/>
        <v>67</v>
      </c>
      <c r="AG69" s="284">
        <f t="shared" si="56"/>
        <v>89</v>
      </c>
      <c r="AH69" s="284">
        <f t="shared" si="57"/>
        <v>82</v>
      </c>
      <c r="AI69" s="284">
        <f t="shared" si="58"/>
        <v>0</v>
      </c>
      <c r="AJ69" s="285" t="str">
        <f t="shared" si="59"/>
        <v>C1</v>
      </c>
      <c r="AK69" s="285" t="str">
        <f t="shared" si="60"/>
        <v>C1</v>
      </c>
      <c r="AL69" s="285" t="str">
        <f t="shared" si="61"/>
        <v>B2</v>
      </c>
      <c r="AM69" s="285" t="str">
        <f t="shared" si="62"/>
        <v>B1</v>
      </c>
      <c r="AN69" s="285" t="str">
        <f t="shared" si="63"/>
        <v>B1</v>
      </c>
      <c r="AO69" s="285">
        <f t="shared" si="64"/>
        <v>0</v>
      </c>
      <c r="AP69" s="310">
        <f t="shared" si="65"/>
        <v>89</v>
      </c>
      <c r="AQ69" s="310">
        <f t="shared" si="66"/>
        <v>82</v>
      </c>
      <c r="AR69" s="310">
        <f t="shared" si="67"/>
        <v>82</v>
      </c>
      <c r="AS69" s="310">
        <f t="shared" si="68"/>
        <v>78</v>
      </c>
      <c r="AT69" s="310">
        <f t="shared" si="69"/>
        <v>67</v>
      </c>
      <c r="AU69" s="301">
        <f t="array" ref="AU69">IFERROR(INDEX(X69:AC69,SMALL(IF(AD69:AI69=AV69,COLUMN(AD69:AI69)-COLUMN(AD69)+1),COUNTIF(AP69:AP69,AV69))),0)</f>
        <v>54</v>
      </c>
      <c r="AV69" s="301">
        <f t="shared" si="70"/>
        <v>89</v>
      </c>
      <c r="AW69" s="301" t="str">
        <f t="array" ref="AW69">IFERROR(INDEX(AJ69:AO69,SMALL(IF(AD69:AI69=AV69,COLUMN(AD69:AI69)-COLUMN(AD69)+1),COUNTIF(AP69:AP69,AV69))),0)</f>
        <v>B1</v>
      </c>
      <c r="AX69" s="302">
        <f t="array" ref="AX69">IFERROR(INDEX(X69:AC69,SMALL(IF(AD69:AI69=AY69,COLUMN(AD69:AI69)-COLUMN(AD69)+1),COUNTIF(AP69:AQ69,AY69))),0)</f>
        <v>65</v>
      </c>
      <c r="AY69" s="302">
        <f t="array" ref="AY69">IFERROR(LARGE(AD69:AI69,2),0)</f>
        <v>82</v>
      </c>
      <c r="AZ69" s="303" t="str">
        <f t="array" ref="AZ69">IFERROR(INDEX(AJ69:AO69,SMALL(IF(AD69:AI69=AY69,COLUMN(AD69:AI69)-COLUMN(AD69)+1),COUNTIF(AP69:AQ69,AY69))),0)</f>
        <v>C1</v>
      </c>
      <c r="BA69" s="304">
        <f t="array" ref="BA69">IFERROR(INDEX(X69:AC69,SMALL(IF(AD69:AI69=BB69,COLUMN(AD69:AI69)-COLUMN(AD69)+1),COUNTIF(AP69:AR69,BB69))),0)</f>
        <v>30</v>
      </c>
      <c r="BB69" s="304">
        <f t="array" ref="BB69">IFERROR(LARGE(AD69:AI69,3),0)</f>
        <v>82</v>
      </c>
      <c r="BC69" s="304" t="str">
        <f t="array" ref="BC69">IFERROR(INDEX(AJ69:AO69,SMALL(IF(AD69:AI69=BB69,COLUMN(AD69:AI69)-COLUMN(AD69)+1),COUNTIF(AP69:AR69,BB69))),0)</f>
        <v>B1</v>
      </c>
      <c r="BD69" s="305">
        <f t="array" ref="BD69">IFERROR(INDEX(X69:AC69,SMALL(IF(AD69:AI69=BE69,COLUMN(AD69:AI69)-COLUMN(AD69)+1),COUNTIF(AP69:AS69,BE69))),0)</f>
        <v>301</v>
      </c>
      <c r="BE69" s="305">
        <f t="shared" si="71"/>
        <v>78</v>
      </c>
      <c r="BF69" s="305" t="str">
        <f t="array" ref="BF69">IFERROR(INDEX(AJ69:AO69,SMALL(IF(AD69:AI69=BE69,COLUMN(AD69:AI69)-COLUMN(AD69)+1),COUNTIF(AP69:AS69,BE69))),0)</f>
        <v>C1</v>
      </c>
      <c r="BG69" s="306">
        <f t="array" ref="BG69">IFERROR(INDEX(X69:AC69,SMALL(IF(AD69:AI69=BH69,COLUMN(AD69:AI69)-COLUMN(AD69)+1),COUNTIF(AP69:AT69,BH69))),0)</f>
        <v>55</v>
      </c>
      <c r="BH69" s="306">
        <f t="shared" si="72"/>
        <v>67</v>
      </c>
      <c r="BI69" s="306" t="str">
        <f t="array" ref="BI69">IFERROR(INDEX(AJ69:AO69,SMALL(IF(AD69:AI69=BH69,COLUMN(AD69:AI69)-COLUMN(AD69)+1),COUNTIF(AP69:AT69,BH69))),0)</f>
        <v>B2</v>
      </c>
      <c r="BJ69" s="307">
        <f>IF(COUNTIF(AD69:AI69,0)=0,IF(COUNTIFS(AD69:AI69,"*F*")=0,SUM(LARGE(AD69:AI69,{1,2,3,4,5})),IF(COUNTIFS(AD69:AI69,"*F*")=1,SUM(LARGE(AD69:AI69,{1,2,3,4,5})),IF(COUNTIFS(AD69:AI69,"*F*")=2,"C",IF(COUNTIFS(AD69:AI69,"*F*")&gt;2,"F")))),IF(COUNTIFS(AD69:AH69,"*F*")=0,SUM(AD69:AH69),IF(COUNTIFS(AD69:AH69,"*F*")=1,"C",IF(COUNTIFS(AD69:AH69,"*F*")&gt;=2,"F"))))</f>
        <v>398</v>
      </c>
      <c r="BK69" s="308">
        <f t="shared" si="73"/>
        <v>79.599999999999994</v>
      </c>
    </row>
    <row r="70" spans="1:63" ht="14.25" customHeight="1" x14ac:dyDescent="0.3">
      <c r="A70" s="316">
        <v>68</v>
      </c>
      <c r="B70" s="287" t="str">
        <f t="shared" si="46"/>
        <v>C</v>
      </c>
      <c r="C70" s="315" t="s">
        <v>1</v>
      </c>
      <c r="D70" s="323">
        <v>17603722</v>
      </c>
      <c r="E70" s="322" t="s">
        <v>407</v>
      </c>
      <c r="F70" s="324">
        <v>301</v>
      </c>
      <c r="G70" s="324">
        <v>68</v>
      </c>
      <c r="H70" s="324" t="s">
        <v>21</v>
      </c>
      <c r="I70" s="324">
        <v>302</v>
      </c>
      <c r="J70" s="324">
        <v>67</v>
      </c>
      <c r="K70" s="324" t="s">
        <v>21</v>
      </c>
      <c r="L70" s="324">
        <v>55</v>
      </c>
      <c r="M70" s="324">
        <v>52</v>
      </c>
      <c r="N70" s="324" t="s">
        <v>21</v>
      </c>
      <c r="O70" s="324">
        <v>54</v>
      </c>
      <c r="P70" s="324">
        <v>67</v>
      </c>
      <c r="Q70" s="324" t="s">
        <v>21</v>
      </c>
      <c r="R70" s="324">
        <v>30</v>
      </c>
      <c r="S70" s="324">
        <v>71</v>
      </c>
      <c r="T70" s="324" t="s">
        <v>19</v>
      </c>
      <c r="U70" s="315"/>
      <c r="V70" s="315"/>
      <c r="W70" s="315"/>
      <c r="X70" s="294">
        <f t="shared" si="47"/>
        <v>301</v>
      </c>
      <c r="Y70" s="294">
        <f t="shared" si="48"/>
        <v>302</v>
      </c>
      <c r="Z70" s="294">
        <f t="shared" si="49"/>
        <v>55</v>
      </c>
      <c r="AA70" s="294">
        <f t="shared" si="50"/>
        <v>54</v>
      </c>
      <c r="AB70" s="294">
        <f t="shared" si="51"/>
        <v>30</v>
      </c>
      <c r="AC70" s="294">
        <f t="shared" si="52"/>
        <v>0</v>
      </c>
      <c r="AD70" s="284">
        <f t="shared" si="53"/>
        <v>68</v>
      </c>
      <c r="AE70" s="284">
        <f t="shared" si="54"/>
        <v>67</v>
      </c>
      <c r="AF70" s="284">
        <f t="shared" si="55"/>
        <v>52</v>
      </c>
      <c r="AG70" s="284">
        <f t="shared" si="56"/>
        <v>67</v>
      </c>
      <c r="AH70" s="284">
        <f t="shared" si="57"/>
        <v>71</v>
      </c>
      <c r="AI70" s="284">
        <f t="shared" si="58"/>
        <v>0</v>
      </c>
      <c r="AJ70" s="285" t="str">
        <f t="shared" si="59"/>
        <v>D1</v>
      </c>
      <c r="AK70" s="285" t="str">
        <f t="shared" si="60"/>
        <v>D1</v>
      </c>
      <c r="AL70" s="285" t="str">
        <f t="shared" si="61"/>
        <v>D1</v>
      </c>
      <c r="AM70" s="285" t="str">
        <f t="shared" si="62"/>
        <v>D1</v>
      </c>
      <c r="AN70" s="285" t="str">
        <f t="shared" si="63"/>
        <v>C1</v>
      </c>
      <c r="AO70" s="285">
        <f t="shared" si="64"/>
        <v>0</v>
      </c>
      <c r="AP70" s="310">
        <f t="shared" si="65"/>
        <v>71</v>
      </c>
      <c r="AQ70" s="310">
        <f t="shared" si="66"/>
        <v>68</v>
      </c>
      <c r="AR70" s="310">
        <f t="shared" si="67"/>
        <v>67</v>
      </c>
      <c r="AS70" s="310">
        <f t="shared" si="68"/>
        <v>67</v>
      </c>
      <c r="AT70" s="310">
        <f t="shared" si="69"/>
        <v>52</v>
      </c>
      <c r="AU70" s="301">
        <f t="array" ref="AU70">IFERROR(INDEX(X70:AC70,SMALL(IF(AD70:AI70=AV70,COLUMN(AD70:AI70)-COLUMN(AD70)+1),COUNTIF(AP70:AP70,AV70))),0)</f>
        <v>30</v>
      </c>
      <c r="AV70" s="301">
        <f t="shared" si="70"/>
        <v>71</v>
      </c>
      <c r="AW70" s="301" t="str">
        <f t="array" ref="AW70">IFERROR(INDEX(AJ70:AO70,SMALL(IF(AD70:AI70=AV70,COLUMN(AD70:AI70)-COLUMN(AD70)+1),COUNTIF(AP70:AP70,AV70))),0)</f>
        <v>C1</v>
      </c>
      <c r="AX70" s="302">
        <f t="array" ref="AX70">IFERROR(INDEX(X70:AC70,SMALL(IF(AD70:AI70=AY70,COLUMN(AD70:AI70)-COLUMN(AD70)+1),COUNTIF(AP70:AQ70,AY70))),0)</f>
        <v>301</v>
      </c>
      <c r="AY70" s="302">
        <f t="array" ref="AY70">IFERROR(LARGE(AD70:AI70,2),0)</f>
        <v>68</v>
      </c>
      <c r="AZ70" s="303" t="str">
        <f t="array" ref="AZ70">IFERROR(INDEX(AJ70:AO70,SMALL(IF(AD70:AI70=AY70,COLUMN(AD70:AI70)-COLUMN(AD70)+1),COUNTIF(AP70:AQ70,AY70))),0)</f>
        <v>D1</v>
      </c>
      <c r="BA70" s="304">
        <f t="array" ref="BA70">IFERROR(INDEX(X70:AC70,SMALL(IF(AD70:AI70=BB70,COLUMN(AD70:AI70)-COLUMN(AD70)+1),COUNTIF(AP70:AR70,BB70))),0)</f>
        <v>302</v>
      </c>
      <c r="BB70" s="304">
        <f t="array" ref="BB70">IFERROR(LARGE(AD70:AI70,3),0)</f>
        <v>67</v>
      </c>
      <c r="BC70" s="304" t="str">
        <f t="array" ref="BC70">IFERROR(INDEX(AJ70:AO70,SMALL(IF(AD70:AI70=BB70,COLUMN(AD70:AI70)-COLUMN(AD70)+1),COUNTIF(AP70:AR70,BB70))),0)</f>
        <v>D1</v>
      </c>
      <c r="BD70" s="305">
        <f t="array" ref="BD70">IFERROR(INDEX(X70:AC70,SMALL(IF(AD70:AI70=BE70,COLUMN(AD70:AI70)-COLUMN(AD70)+1),COUNTIF(AP70:AS70,BE70))),0)</f>
        <v>54</v>
      </c>
      <c r="BE70" s="305">
        <f t="shared" si="71"/>
        <v>67</v>
      </c>
      <c r="BF70" s="305" t="str">
        <f t="array" ref="BF70">IFERROR(INDEX(AJ70:AO70,SMALL(IF(AD70:AI70=BE70,COLUMN(AD70:AI70)-COLUMN(AD70)+1),COUNTIF(AP70:AS70,BE70))),0)</f>
        <v>D1</v>
      </c>
      <c r="BG70" s="306">
        <f t="array" ref="BG70">IFERROR(INDEX(X70:AC70,SMALL(IF(AD70:AI70=BH70,COLUMN(AD70:AI70)-COLUMN(AD70)+1),COUNTIF(AP70:AT70,BH70))),0)</f>
        <v>55</v>
      </c>
      <c r="BH70" s="306">
        <f t="shared" si="72"/>
        <v>52</v>
      </c>
      <c r="BI70" s="306" t="str">
        <f t="array" ref="BI70">IFERROR(INDEX(AJ70:AO70,SMALL(IF(AD70:AI70=BH70,COLUMN(AD70:AI70)-COLUMN(AD70)+1),COUNTIF(AP70:AT70,BH70))),0)</f>
        <v>D1</v>
      </c>
      <c r="BJ70" s="307">
        <f>IF(COUNTIF(AD70:AI70,0)=0,IF(COUNTIFS(AD70:AI70,"*F*")=0,SUM(LARGE(AD70:AI70,{1,2,3,4,5})),IF(COUNTIFS(AD70:AI70,"*F*")=1,SUM(LARGE(AD70:AI70,{1,2,3,4,5})),IF(COUNTIFS(AD70:AI70,"*F*")=2,"C",IF(COUNTIFS(AD70:AI70,"*F*")&gt;2,"F")))),IF(COUNTIFS(AD70:AH70,"*F*")=0,SUM(AD70:AH70),IF(COUNTIFS(AD70:AH70,"*F*")=1,"C",IF(COUNTIFS(AD70:AH70,"*F*")&gt;=2,"F"))))</f>
        <v>325</v>
      </c>
      <c r="BK70" s="308">
        <f t="shared" si="73"/>
        <v>65</v>
      </c>
    </row>
    <row r="71" spans="1:63" ht="17.25" x14ac:dyDescent="0.3">
      <c r="A71" s="317">
        <v>69</v>
      </c>
      <c r="B71" s="287" t="str">
        <f t="shared" si="46"/>
        <v>C</v>
      </c>
      <c r="C71" s="312" t="s">
        <v>0</v>
      </c>
      <c r="D71" s="323">
        <v>17603723</v>
      </c>
      <c r="E71" s="322" t="s">
        <v>409</v>
      </c>
      <c r="F71" s="324">
        <v>301</v>
      </c>
      <c r="G71" s="325">
        <v>95</v>
      </c>
      <c r="H71" s="312" t="s">
        <v>15</v>
      </c>
      <c r="I71" s="324">
        <v>65</v>
      </c>
      <c r="J71" s="325">
        <v>92</v>
      </c>
      <c r="K71" s="312" t="s">
        <v>16</v>
      </c>
      <c r="L71" s="324">
        <v>55</v>
      </c>
      <c r="M71" s="324">
        <v>87</v>
      </c>
      <c r="N71" s="324" t="s">
        <v>16</v>
      </c>
      <c r="O71" s="324">
        <v>54</v>
      </c>
      <c r="P71" s="325">
        <v>92</v>
      </c>
      <c r="Q71" s="312" t="s">
        <v>16</v>
      </c>
      <c r="R71" s="324">
        <v>30</v>
      </c>
      <c r="S71" s="325">
        <v>96</v>
      </c>
      <c r="T71" s="312" t="s">
        <v>15</v>
      </c>
      <c r="U71" s="313"/>
      <c r="V71" s="313"/>
      <c r="W71" s="314"/>
      <c r="X71" s="294">
        <f t="shared" si="47"/>
        <v>301</v>
      </c>
      <c r="Y71" s="294">
        <f t="shared" si="48"/>
        <v>65</v>
      </c>
      <c r="Z71" s="294">
        <f t="shared" si="49"/>
        <v>55</v>
      </c>
      <c r="AA71" s="294">
        <f t="shared" si="50"/>
        <v>54</v>
      </c>
      <c r="AB71" s="294">
        <f t="shared" si="51"/>
        <v>30</v>
      </c>
      <c r="AC71" s="294">
        <f t="shared" si="52"/>
        <v>0</v>
      </c>
      <c r="AD71" s="284">
        <f t="shared" si="53"/>
        <v>95</v>
      </c>
      <c r="AE71" s="284">
        <f t="shared" si="54"/>
        <v>92</v>
      </c>
      <c r="AF71" s="284">
        <f t="shared" si="55"/>
        <v>87</v>
      </c>
      <c r="AG71" s="284">
        <f t="shared" si="56"/>
        <v>92</v>
      </c>
      <c r="AH71" s="284">
        <f t="shared" si="57"/>
        <v>96</v>
      </c>
      <c r="AI71" s="284">
        <f t="shared" si="58"/>
        <v>0</v>
      </c>
      <c r="AJ71" s="285" t="str">
        <f t="shared" si="59"/>
        <v>A1</v>
      </c>
      <c r="AK71" s="285" t="str">
        <f t="shared" si="60"/>
        <v>A2</v>
      </c>
      <c r="AL71" s="285" t="str">
        <f t="shared" si="61"/>
        <v>A2</v>
      </c>
      <c r="AM71" s="285" t="str">
        <f t="shared" si="62"/>
        <v>A2</v>
      </c>
      <c r="AN71" s="285" t="str">
        <f t="shared" si="63"/>
        <v>A1</v>
      </c>
      <c r="AO71" s="285">
        <f t="shared" si="64"/>
        <v>0</v>
      </c>
      <c r="AP71" s="310">
        <f t="shared" si="65"/>
        <v>96</v>
      </c>
      <c r="AQ71" s="310">
        <f t="shared" si="66"/>
        <v>95</v>
      </c>
      <c r="AR71" s="310">
        <f t="shared" si="67"/>
        <v>92</v>
      </c>
      <c r="AS71" s="310">
        <f t="shared" si="68"/>
        <v>92</v>
      </c>
      <c r="AT71" s="310">
        <f t="shared" si="69"/>
        <v>87</v>
      </c>
      <c r="AU71" s="301">
        <f t="array" ref="AU71">IFERROR(INDEX(X71:AC71,SMALL(IF(AD71:AI71=AV71,COLUMN(AD71:AI71)-COLUMN(AD71)+1),COUNTIF(AP71:AP71,AV71))),0)</f>
        <v>30</v>
      </c>
      <c r="AV71" s="301">
        <f t="shared" si="70"/>
        <v>96</v>
      </c>
      <c r="AW71" s="301" t="str">
        <f t="array" ref="AW71">IFERROR(INDEX(AJ71:AO71,SMALL(IF(AD71:AI71=AV71,COLUMN(AD71:AI71)-COLUMN(AD71)+1),COUNTIF(AP71:AP71,AV71))),0)</f>
        <v>A1</v>
      </c>
      <c r="AX71" s="302">
        <f t="array" ref="AX71">IFERROR(INDEX(X71:AC71,SMALL(IF(AD71:AI71=AY71,COLUMN(AD71:AI71)-COLUMN(AD71)+1),COUNTIF(AP71:AQ71,AY71))),0)</f>
        <v>301</v>
      </c>
      <c r="AY71" s="302">
        <f t="array" ref="AY71">IFERROR(LARGE(AD71:AI71,2),0)</f>
        <v>95</v>
      </c>
      <c r="AZ71" s="303" t="str">
        <f t="array" ref="AZ71">IFERROR(INDEX(AJ71:AO71,SMALL(IF(AD71:AI71=AY71,COLUMN(AD71:AI71)-COLUMN(AD71)+1),COUNTIF(AP71:AQ71,AY71))),0)</f>
        <v>A1</v>
      </c>
      <c r="BA71" s="304">
        <f t="array" ref="BA71">IFERROR(INDEX(X71:AC71,SMALL(IF(AD71:AI71=BB71,COLUMN(AD71:AI71)-COLUMN(AD71)+1),COUNTIF(AP71:AR71,BB71))),0)</f>
        <v>65</v>
      </c>
      <c r="BB71" s="304">
        <f t="array" ref="BB71">IFERROR(LARGE(AD71:AI71,3),0)</f>
        <v>92</v>
      </c>
      <c r="BC71" s="304" t="str">
        <f t="array" ref="BC71">IFERROR(INDEX(AJ71:AO71,SMALL(IF(AD71:AI71=BB71,COLUMN(AD71:AI71)-COLUMN(AD71)+1),COUNTIF(AP71:AR71,BB71))),0)</f>
        <v>A2</v>
      </c>
      <c r="BD71" s="305">
        <f t="array" ref="BD71">IFERROR(INDEX(X71:AC71,SMALL(IF(AD71:AI71=BE71,COLUMN(AD71:AI71)-COLUMN(AD71)+1),COUNTIF(AP71:AS71,BE71))),0)</f>
        <v>54</v>
      </c>
      <c r="BE71" s="305">
        <f t="shared" si="71"/>
        <v>92</v>
      </c>
      <c r="BF71" s="305" t="str">
        <f t="array" ref="BF71">IFERROR(INDEX(AJ71:AO71,SMALL(IF(AD71:AI71=BE71,COLUMN(AD71:AI71)-COLUMN(AD71)+1),COUNTIF(AP71:AS71,BE71))),0)</f>
        <v>A2</v>
      </c>
      <c r="BG71" s="306">
        <f t="array" ref="BG71">IFERROR(INDEX(X71:AC71,SMALL(IF(AD71:AI71=BH71,COLUMN(AD71:AI71)-COLUMN(AD71)+1),COUNTIF(AP71:AT71,BH71))),0)</f>
        <v>55</v>
      </c>
      <c r="BH71" s="306">
        <f t="shared" si="72"/>
        <v>87</v>
      </c>
      <c r="BI71" s="306" t="str">
        <f t="array" ref="BI71">IFERROR(INDEX(AJ71:AO71,SMALL(IF(AD71:AI71=BH71,COLUMN(AD71:AI71)-COLUMN(AD71)+1),COUNTIF(AP71:AT71,BH71))),0)</f>
        <v>A2</v>
      </c>
      <c r="BJ71" s="307">
        <f>IF(COUNTIF(AD71:AI71,0)=0,IF(COUNTIFS(AD71:AI71,"*F*")=0,SUM(LARGE(AD71:AI71,{1,2,3,4,5})),IF(COUNTIFS(AD71:AI71,"*F*")=1,SUM(LARGE(AD71:AI71,{1,2,3,4,5})),IF(COUNTIFS(AD71:AI71,"*F*")=2,"C",IF(COUNTIFS(AD71:AI71,"*F*")&gt;2,"F")))),IF(COUNTIFS(AD71:AH71,"*F*")=0,SUM(AD71:AH71),IF(COUNTIFS(AD71:AH71,"*F*")=1,"C",IF(COUNTIFS(AD71:AH71,"*F*")&gt;=2,"F"))))</f>
        <v>462</v>
      </c>
      <c r="BK71" s="308">
        <f t="shared" si="73"/>
        <v>92.4</v>
      </c>
    </row>
    <row r="72" spans="1:63" ht="17.25" x14ac:dyDescent="0.3">
      <c r="A72" s="317">
        <v>70</v>
      </c>
      <c r="B72" s="287" t="str">
        <f t="shared" si="46"/>
        <v>C</v>
      </c>
      <c r="C72" s="312" t="s">
        <v>0</v>
      </c>
      <c r="D72" s="323">
        <v>17603724</v>
      </c>
      <c r="E72" s="322" t="s">
        <v>411</v>
      </c>
      <c r="F72" s="324">
        <v>301</v>
      </c>
      <c r="G72" s="325">
        <v>89</v>
      </c>
      <c r="H72" s="312" t="s">
        <v>17</v>
      </c>
      <c r="I72" s="324">
        <v>65</v>
      </c>
      <c r="J72" s="325">
        <v>83</v>
      </c>
      <c r="K72" s="312" t="s">
        <v>19</v>
      </c>
      <c r="L72" s="324">
        <v>55</v>
      </c>
      <c r="M72" s="324">
        <v>61</v>
      </c>
      <c r="N72" s="324" t="s">
        <v>19</v>
      </c>
      <c r="O72" s="324">
        <v>54</v>
      </c>
      <c r="P72" s="325">
        <v>83</v>
      </c>
      <c r="Q72" s="312" t="s">
        <v>18</v>
      </c>
      <c r="R72" s="324">
        <v>30</v>
      </c>
      <c r="S72" s="325">
        <v>91</v>
      </c>
      <c r="T72" s="312" t="s">
        <v>16</v>
      </c>
      <c r="U72" s="313"/>
      <c r="V72" s="313"/>
      <c r="W72" s="314"/>
      <c r="X72" s="294">
        <f t="shared" si="47"/>
        <v>301</v>
      </c>
      <c r="Y72" s="294">
        <f t="shared" si="48"/>
        <v>65</v>
      </c>
      <c r="Z72" s="294">
        <f t="shared" si="49"/>
        <v>55</v>
      </c>
      <c r="AA72" s="294">
        <f t="shared" si="50"/>
        <v>54</v>
      </c>
      <c r="AB72" s="294">
        <f t="shared" si="51"/>
        <v>30</v>
      </c>
      <c r="AC72" s="294">
        <f t="shared" si="52"/>
        <v>0</v>
      </c>
      <c r="AD72" s="284">
        <f t="shared" si="53"/>
        <v>89</v>
      </c>
      <c r="AE72" s="284">
        <f t="shared" si="54"/>
        <v>83</v>
      </c>
      <c r="AF72" s="284">
        <f t="shared" si="55"/>
        <v>61</v>
      </c>
      <c r="AG72" s="284">
        <f t="shared" si="56"/>
        <v>83</v>
      </c>
      <c r="AH72" s="284">
        <f t="shared" si="57"/>
        <v>91</v>
      </c>
      <c r="AI72" s="284">
        <f t="shared" si="58"/>
        <v>0</v>
      </c>
      <c r="AJ72" s="285" t="str">
        <f t="shared" si="59"/>
        <v>B1</v>
      </c>
      <c r="AK72" s="285" t="str">
        <f t="shared" si="60"/>
        <v>C1</v>
      </c>
      <c r="AL72" s="285" t="str">
        <f t="shared" si="61"/>
        <v>C1</v>
      </c>
      <c r="AM72" s="285" t="str">
        <f t="shared" si="62"/>
        <v>B2</v>
      </c>
      <c r="AN72" s="285" t="str">
        <f t="shared" si="63"/>
        <v>A2</v>
      </c>
      <c r="AO72" s="285">
        <f t="shared" si="64"/>
        <v>0</v>
      </c>
      <c r="AP72" s="310">
        <f t="shared" si="65"/>
        <v>91</v>
      </c>
      <c r="AQ72" s="310">
        <f t="shared" si="66"/>
        <v>89</v>
      </c>
      <c r="AR72" s="310">
        <f t="shared" si="67"/>
        <v>83</v>
      </c>
      <c r="AS72" s="310">
        <f t="shared" si="68"/>
        <v>83</v>
      </c>
      <c r="AT72" s="310">
        <f t="shared" si="69"/>
        <v>61</v>
      </c>
      <c r="AU72" s="301">
        <f t="array" ref="AU72">IFERROR(INDEX(X72:AC72,SMALL(IF(AD72:AI72=AV72,COLUMN(AD72:AI72)-COLUMN(AD72)+1),COUNTIF(AP72:AP72,AV72))),0)</f>
        <v>30</v>
      </c>
      <c r="AV72" s="301">
        <f t="shared" si="70"/>
        <v>91</v>
      </c>
      <c r="AW72" s="301" t="str">
        <f t="array" ref="AW72">IFERROR(INDEX(AJ72:AO72,SMALL(IF(AD72:AI72=AV72,COLUMN(AD72:AI72)-COLUMN(AD72)+1),COUNTIF(AP72:AP72,AV72))),0)</f>
        <v>A2</v>
      </c>
      <c r="AX72" s="302">
        <f t="array" ref="AX72">IFERROR(INDEX(X72:AC72,SMALL(IF(AD72:AI72=AY72,COLUMN(AD72:AI72)-COLUMN(AD72)+1),COUNTIF(AP72:AQ72,AY72))),0)</f>
        <v>301</v>
      </c>
      <c r="AY72" s="302">
        <f t="array" ref="AY72">IFERROR(LARGE(AD72:AI72,2),0)</f>
        <v>89</v>
      </c>
      <c r="AZ72" s="303" t="str">
        <f t="array" ref="AZ72">IFERROR(INDEX(AJ72:AO72,SMALL(IF(AD72:AI72=AY72,COLUMN(AD72:AI72)-COLUMN(AD72)+1),COUNTIF(AP72:AQ72,AY72))),0)</f>
        <v>B1</v>
      </c>
      <c r="BA72" s="304">
        <f t="array" ref="BA72">IFERROR(INDEX(X72:AC72,SMALL(IF(AD72:AI72=BB72,COLUMN(AD72:AI72)-COLUMN(AD72)+1),COUNTIF(AP72:AR72,BB72))),0)</f>
        <v>65</v>
      </c>
      <c r="BB72" s="304">
        <f t="array" ref="BB72">IFERROR(LARGE(AD72:AI72,3),0)</f>
        <v>83</v>
      </c>
      <c r="BC72" s="304" t="str">
        <f t="array" ref="BC72">IFERROR(INDEX(AJ72:AO72,SMALL(IF(AD72:AI72=BB72,COLUMN(AD72:AI72)-COLUMN(AD72)+1),COUNTIF(AP72:AR72,BB72))),0)</f>
        <v>C1</v>
      </c>
      <c r="BD72" s="305">
        <f t="array" ref="BD72">IFERROR(INDEX(X72:AC72,SMALL(IF(AD72:AI72=BE72,COLUMN(AD72:AI72)-COLUMN(AD72)+1),COUNTIF(AP72:AS72,BE72))),0)</f>
        <v>54</v>
      </c>
      <c r="BE72" s="305">
        <f t="shared" si="71"/>
        <v>83</v>
      </c>
      <c r="BF72" s="305" t="str">
        <f t="array" ref="BF72">IFERROR(INDEX(AJ72:AO72,SMALL(IF(AD72:AI72=BE72,COLUMN(AD72:AI72)-COLUMN(AD72)+1),COUNTIF(AP72:AS72,BE72))),0)</f>
        <v>B2</v>
      </c>
      <c r="BG72" s="306">
        <f t="array" ref="BG72">IFERROR(INDEX(X72:AC72,SMALL(IF(AD72:AI72=BH72,COLUMN(AD72:AI72)-COLUMN(AD72)+1),COUNTIF(AP72:AT72,BH72))),0)</f>
        <v>55</v>
      </c>
      <c r="BH72" s="306">
        <f t="shared" si="72"/>
        <v>61</v>
      </c>
      <c r="BI72" s="306" t="str">
        <f t="array" ref="BI72">IFERROR(INDEX(AJ72:AO72,SMALL(IF(AD72:AI72=BH72,COLUMN(AD72:AI72)-COLUMN(AD72)+1),COUNTIF(AP72:AT72,BH72))),0)</f>
        <v>C1</v>
      </c>
      <c r="BJ72" s="307">
        <f>IF(COUNTIF(AD72:AI72,0)=0,IF(COUNTIFS(AD72:AI72,"*F*")=0,SUM(LARGE(AD72:AI72,{1,2,3,4,5})),IF(COUNTIFS(AD72:AI72,"*F*")=1,SUM(LARGE(AD72:AI72,{1,2,3,4,5})),IF(COUNTIFS(AD72:AI72,"*F*")=2,"C",IF(COUNTIFS(AD72:AI72,"*F*")&gt;2,"F")))),IF(COUNTIFS(AD72:AH72,"*F*")=0,SUM(AD72:AH72),IF(COUNTIFS(AD72:AH72,"*F*")=1,"C",IF(COUNTIFS(AD72:AH72,"*F*")&gt;=2,"F"))))</f>
        <v>407</v>
      </c>
      <c r="BK72" s="308">
        <f t="shared" si="73"/>
        <v>81.400000000000006</v>
      </c>
    </row>
    <row r="73" spans="1:63" ht="17.25" x14ac:dyDescent="0.3">
      <c r="A73" s="317">
        <v>71</v>
      </c>
      <c r="B73" s="287" t="str">
        <f t="shared" si="46"/>
        <v>C</v>
      </c>
      <c r="C73" s="312" t="s">
        <v>0</v>
      </c>
      <c r="D73" s="323">
        <v>17603725</v>
      </c>
      <c r="E73" s="322" t="s">
        <v>413</v>
      </c>
      <c r="F73" s="324">
        <v>301</v>
      </c>
      <c r="G73" s="325">
        <v>89</v>
      </c>
      <c r="H73" s="312" t="s">
        <v>17</v>
      </c>
      <c r="I73" s="324">
        <v>302</v>
      </c>
      <c r="J73" s="325">
        <v>88</v>
      </c>
      <c r="K73" s="312" t="s">
        <v>16</v>
      </c>
      <c r="L73" s="324">
        <v>55</v>
      </c>
      <c r="M73" s="324">
        <v>77</v>
      </c>
      <c r="N73" s="324" t="s">
        <v>17</v>
      </c>
      <c r="O73" s="324">
        <v>54</v>
      </c>
      <c r="P73" s="325">
        <v>86</v>
      </c>
      <c r="Q73" s="312" t="s">
        <v>17</v>
      </c>
      <c r="R73" s="324">
        <v>30</v>
      </c>
      <c r="S73" s="325">
        <v>89</v>
      </c>
      <c r="T73" s="312" t="s">
        <v>16</v>
      </c>
      <c r="U73" s="313"/>
      <c r="V73" s="313"/>
      <c r="W73" s="314"/>
      <c r="X73" s="294">
        <f t="shared" si="47"/>
        <v>301</v>
      </c>
      <c r="Y73" s="294">
        <f t="shared" si="48"/>
        <v>302</v>
      </c>
      <c r="Z73" s="294">
        <f t="shared" si="49"/>
        <v>55</v>
      </c>
      <c r="AA73" s="294">
        <f t="shared" si="50"/>
        <v>54</v>
      </c>
      <c r="AB73" s="294">
        <f t="shared" si="51"/>
        <v>30</v>
      </c>
      <c r="AC73" s="294">
        <f t="shared" si="52"/>
        <v>0</v>
      </c>
      <c r="AD73" s="284">
        <f t="shared" si="53"/>
        <v>89</v>
      </c>
      <c r="AE73" s="284">
        <f t="shared" si="54"/>
        <v>88</v>
      </c>
      <c r="AF73" s="284">
        <f t="shared" si="55"/>
        <v>77</v>
      </c>
      <c r="AG73" s="284">
        <f t="shared" si="56"/>
        <v>86</v>
      </c>
      <c r="AH73" s="284">
        <f t="shared" si="57"/>
        <v>89</v>
      </c>
      <c r="AI73" s="284">
        <f t="shared" si="58"/>
        <v>0</v>
      </c>
      <c r="AJ73" s="285" t="str">
        <f t="shared" si="59"/>
        <v>B1</v>
      </c>
      <c r="AK73" s="285" t="str">
        <f t="shared" si="60"/>
        <v>A2</v>
      </c>
      <c r="AL73" s="285" t="str">
        <f t="shared" si="61"/>
        <v>B1</v>
      </c>
      <c r="AM73" s="285" t="str">
        <f t="shared" si="62"/>
        <v>B1</v>
      </c>
      <c r="AN73" s="285" t="str">
        <f t="shared" si="63"/>
        <v>A2</v>
      </c>
      <c r="AO73" s="285">
        <f t="shared" si="64"/>
        <v>0</v>
      </c>
      <c r="AP73" s="310">
        <f t="shared" si="65"/>
        <v>89</v>
      </c>
      <c r="AQ73" s="310">
        <f t="shared" si="66"/>
        <v>89</v>
      </c>
      <c r="AR73" s="310">
        <f t="shared" si="67"/>
        <v>88</v>
      </c>
      <c r="AS73" s="310">
        <f t="shared" si="68"/>
        <v>86</v>
      </c>
      <c r="AT73" s="310">
        <f t="shared" si="69"/>
        <v>77</v>
      </c>
      <c r="AU73" s="301">
        <f t="array" ref="AU73">IFERROR(INDEX(X73:AC73,SMALL(IF(AD73:AI73=AV73,COLUMN(AD73:AI73)-COLUMN(AD73)+1),COUNTIF(AP73:AP73,AV73))),0)</f>
        <v>301</v>
      </c>
      <c r="AV73" s="301">
        <f t="shared" si="70"/>
        <v>89</v>
      </c>
      <c r="AW73" s="301" t="str">
        <f t="array" ref="AW73">IFERROR(INDEX(AJ73:AO73,SMALL(IF(AD73:AI73=AV73,COLUMN(AD73:AI73)-COLUMN(AD73)+1),COUNTIF(AP73:AP73,AV73))),0)</f>
        <v>B1</v>
      </c>
      <c r="AX73" s="302">
        <f t="array" ref="AX73">IFERROR(INDEX(X73:AC73,SMALL(IF(AD73:AI73=AY73,COLUMN(AD73:AI73)-COLUMN(AD73)+1),COUNTIF(AP73:AQ73,AY73))),0)</f>
        <v>30</v>
      </c>
      <c r="AY73" s="302">
        <f t="array" ref="AY73">IFERROR(LARGE(AD73:AI73,2),0)</f>
        <v>89</v>
      </c>
      <c r="AZ73" s="303" t="str">
        <f t="array" ref="AZ73">IFERROR(INDEX(AJ73:AO73,SMALL(IF(AD73:AI73=AY73,COLUMN(AD73:AI73)-COLUMN(AD73)+1),COUNTIF(AP73:AQ73,AY73))),0)</f>
        <v>A2</v>
      </c>
      <c r="BA73" s="304">
        <f t="array" ref="BA73">IFERROR(INDEX(X73:AC73,SMALL(IF(AD73:AI73=BB73,COLUMN(AD73:AI73)-COLUMN(AD73)+1),COUNTIF(AP73:AR73,BB73))),0)</f>
        <v>302</v>
      </c>
      <c r="BB73" s="304">
        <f t="array" ref="BB73">IFERROR(LARGE(AD73:AI73,3),0)</f>
        <v>88</v>
      </c>
      <c r="BC73" s="304" t="str">
        <f t="array" ref="BC73">IFERROR(INDEX(AJ73:AO73,SMALL(IF(AD73:AI73=BB73,COLUMN(AD73:AI73)-COLUMN(AD73)+1),COUNTIF(AP73:AR73,BB73))),0)</f>
        <v>A2</v>
      </c>
      <c r="BD73" s="305">
        <f t="array" ref="BD73">IFERROR(INDEX(X73:AC73,SMALL(IF(AD73:AI73=BE73,COLUMN(AD73:AI73)-COLUMN(AD73)+1),COUNTIF(AP73:AS73,BE73))),0)</f>
        <v>54</v>
      </c>
      <c r="BE73" s="305">
        <f t="shared" si="71"/>
        <v>86</v>
      </c>
      <c r="BF73" s="305" t="str">
        <f t="array" ref="BF73">IFERROR(INDEX(AJ73:AO73,SMALL(IF(AD73:AI73=BE73,COLUMN(AD73:AI73)-COLUMN(AD73)+1),COUNTIF(AP73:AS73,BE73))),0)</f>
        <v>B1</v>
      </c>
      <c r="BG73" s="306">
        <f t="array" ref="BG73">IFERROR(INDEX(X73:AC73,SMALL(IF(AD73:AI73=BH73,COLUMN(AD73:AI73)-COLUMN(AD73)+1),COUNTIF(AP73:AT73,BH73))),0)</f>
        <v>55</v>
      </c>
      <c r="BH73" s="306">
        <f t="shared" si="72"/>
        <v>77</v>
      </c>
      <c r="BI73" s="306" t="str">
        <f t="array" ref="BI73">IFERROR(INDEX(AJ73:AO73,SMALL(IF(AD73:AI73=BH73,COLUMN(AD73:AI73)-COLUMN(AD73)+1),COUNTIF(AP73:AT73,BH73))),0)</f>
        <v>B1</v>
      </c>
      <c r="BJ73" s="307">
        <f>IF(COUNTIF(AD73:AI73,0)=0,IF(COUNTIFS(AD73:AI73,"*F*")=0,SUM(LARGE(AD73:AI73,{1,2,3,4,5})),IF(COUNTIFS(AD73:AI73,"*F*")=1,SUM(LARGE(AD73:AI73,{1,2,3,4,5})),IF(COUNTIFS(AD73:AI73,"*F*")=2,"C",IF(COUNTIFS(AD73:AI73,"*F*")&gt;2,"F")))),IF(COUNTIFS(AD73:AH73,"*F*")=0,SUM(AD73:AH73),IF(COUNTIFS(AD73:AH73,"*F*")=1,"C",IF(COUNTIFS(AD73:AH73,"*F*")&gt;=2,"F"))))</f>
        <v>429</v>
      </c>
      <c r="BK73" s="308">
        <f t="shared" si="73"/>
        <v>85.8</v>
      </c>
    </row>
    <row r="74" spans="1:63" ht="17.25" x14ac:dyDescent="0.3">
      <c r="A74" s="317">
        <v>72</v>
      </c>
      <c r="B74" s="287" t="str">
        <f t="shared" si="46"/>
        <v>C</v>
      </c>
      <c r="C74" s="312" t="s">
        <v>0</v>
      </c>
      <c r="D74" s="323">
        <v>17603726</v>
      </c>
      <c r="E74" s="322" t="s">
        <v>415</v>
      </c>
      <c r="F74" s="324">
        <v>301</v>
      </c>
      <c r="G74" s="325">
        <v>80</v>
      </c>
      <c r="H74" s="312" t="s">
        <v>19</v>
      </c>
      <c r="I74" s="324">
        <v>302</v>
      </c>
      <c r="J74" s="325">
        <v>88</v>
      </c>
      <c r="K74" s="312" t="s">
        <v>16</v>
      </c>
      <c r="L74" s="324">
        <v>55</v>
      </c>
      <c r="M74" s="324">
        <v>61</v>
      </c>
      <c r="N74" s="324" t="s">
        <v>19</v>
      </c>
      <c r="O74" s="324">
        <v>54</v>
      </c>
      <c r="P74" s="325">
        <v>84</v>
      </c>
      <c r="Q74" s="312" t="s">
        <v>17</v>
      </c>
      <c r="R74" s="324">
        <v>30</v>
      </c>
      <c r="S74" s="325">
        <v>82</v>
      </c>
      <c r="T74" s="312" t="s">
        <v>17</v>
      </c>
      <c r="U74" s="313"/>
      <c r="V74" s="313"/>
      <c r="W74" s="314"/>
      <c r="X74" s="294">
        <f t="shared" si="47"/>
        <v>301</v>
      </c>
      <c r="Y74" s="294">
        <f t="shared" si="48"/>
        <v>302</v>
      </c>
      <c r="Z74" s="294">
        <f t="shared" si="49"/>
        <v>55</v>
      </c>
      <c r="AA74" s="294">
        <f t="shared" si="50"/>
        <v>54</v>
      </c>
      <c r="AB74" s="294">
        <f t="shared" si="51"/>
        <v>30</v>
      </c>
      <c r="AC74" s="294">
        <f t="shared" si="52"/>
        <v>0</v>
      </c>
      <c r="AD74" s="284">
        <f t="shared" si="53"/>
        <v>80</v>
      </c>
      <c r="AE74" s="284">
        <f t="shared" si="54"/>
        <v>88</v>
      </c>
      <c r="AF74" s="284">
        <f t="shared" si="55"/>
        <v>61</v>
      </c>
      <c r="AG74" s="284">
        <f t="shared" si="56"/>
        <v>84</v>
      </c>
      <c r="AH74" s="284">
        <f t="shared" si="57"/>
        <v>82</v>
      </c>
      <c r="AI74" s="284">
        <f t="shared" si="58"/>
        <v>0</v>
      </c>
      <c r="AJ74" s="285" t="str">
        <f t="shared" si="59"/>
        <v>C1</v>
      </c>
      <c r="AK74" s="285" t="str">
        <f t="shared" si="60"/>
        <v>A2</v>
      </c>
      <c r="AL74" s="285" t="str">
        <f t="shared" si="61"/>
        <v>C1</v>
      </c>
      <c r="AM74" s="285" t="str">
        <f t="shared" si="62"/>
        <v>B1</v>
      </c>
      <c r="AN74" s="285" t="str">
        <f t="shared" si="63"/>
        <v>B1</v>
      </c>
      <c r="AO74" s="285">
        <f t="shared" si="64"/>
        <v>0</v>
      </c>
      <c r="AP74" s="310">
        <f t="shared" si="65"/>
        <v>88</v>
      </c>
      <c r="AQ74" s="310">
        <f t="shared" si="66"/>
        <v>84</v>
      </c>
      <c r="AR74" s="310">
        <f t="shared" si="67"/>
        <v>82</v>
      </c>
      <c r="AS74" s="310">
        <f t="shared" si="68"/>
        <v>80</v>
      </c>
      <c r="AT74" s="310">
        <f t="shared" si="69"/>
        <v>61</v>
      </c>
      <c r="AU74" s="301">
        <f t="array" ref="AU74">IFERROR(INDEX(X74:AC74,SMALL(IF(AD74:AI74=AV74,COLUMN(AD74:AI74)-COLUMN(AD74)+1),COUNTIF(AP74:AP74,AV74))),0)</f>
        <v>302</v>
      </c>
      <c r="AV74" s="301">
        <f t="shared" si="70"/>
        <v>88</v>
      </c>
      <c r="AW74" s="301" t="str">
        <f t="array" ref="AW74">IFERROR(INDEX(AJ74:AO74,SMALL(IF(AD74:AI74=AV74,COLUMN(AD74:AI74)-COLUMN(AD74)+1),COUNTIF(AP74:AP74,AV74))),0)</f>
        <v>A2</v>
      </c>
      <c r="AX74" s="302">
        <f t="array" ref="AX74">IFERROR(INDEX(X74:AC74,SMALL(IF(AD74:AI74=AY74,COLUMN(AD74:AI74)-COLUMN(AD74)+1),COUNTIF(AP74:AQ74,AY74))),0)</f>
        <v>54</v>
      </c>
      <c r="AY74" s="302">
        <f t="array" ref="AY74">IFERROR(LARGE(AD74:AI74,2),0)</f>
        <v>84</v>
      </c>
      <c r="AZ74" s="303" t="str">
        <f t="array" ref="AZ74">IFERROR(INDEX(AJ74:AO74,SMALL(IF(AD74:AI74=AY74,COLUMN(AD74:AI74)-COLUMN(AD74)+1),COUNTIF(AP74:AQ74,AY74))),0)</f>
        <v>B1</v>
      </c>
      <c r="BA74" s="304">
        <f t="array" ref="BA74">IFERROR(INDEX(X74:AC74,SMALL(IF(AD74:AI74=BB74,COLUMN(AD74:AI74)-COLUMN(AD74)+1),COUNTIF(AP74:AR74,BB74))),0)</f>
        <v>30</v>
      </c>
      <c r="BB74" s="304">
        <f t="array" ref="BB74">IFERROR(LARGE(AD74:AI74,3),0)</f>
        <v>82</v>
      </c>
      <c r="BC74" s="304" t="str">
        <f t="array" ref="BC74">IFERROR(INDEX(AJ74:AO74,SMALL(IF(AD74:AI74=BB74,COLUMN(AD74:AI74)-COLUMN(AD74)+1),COUNTIF(AP74:AR74,BB74))),0)</f>
        <v>B1</v>
      </c>
      <c r="BD74" s="305">
        <f t="array" ref="BD74">IFERROR(INDEX(X74:AC74,SMALL(IF(AD74:AI74=BE74,COLUMN(AD74:AI74)-COLUMN(AD74)+1),COUNTIF(AP74:AS74,BE74))),0)</f>
        <v>301</v>
      </c>
      <c r="BE74" s="305">
        <f t="shared" si="71"/>
        <v>80</v>
      </c>
      <c r="BF74" s="305" t="str">
        <f t="array" ref="BF74">IFERROR(INDEX(AJ74:AO74,SMALL(IF(AD74:AI74=BE74,COLUMN(AD74:AI74)-COLUMN(AD74)+1),COUNTIF(AP74:AS74,BE74))),0)</f>
        <v>C1</v>
      </c>
      <c r="BG74" s="306">
        <f t="array" ref="BG74">IFERROR(INDEX(X74:AC74,SMALL(IF(AD74:AI74=BH74,COLUMN(AD74:AI74)-COLUMN(AD74)+1),COUNTIF(AP74:AT74,BH74))),0)</f>
        <v>55</v>
      </c>
      <c r="BH74" s="306">
        <f t="shared" si="72"/>
        <v>61</v>
      </c>
      <c r="BI74" s="306" t="str">
        <f t="array" ref="BI74">IFERROR(INDEX(AJ74:AO74,SMALL(IF(AD74:AI74=BH74,COLUMN(AD74:AI74)-COLUMN(AD74)+1),COUNTIF(AP74:AT74,BH74))),0)</f>
        <v>C1</v>
      </c>
      <c r="BJ74" s="307">
        <f>IF(COUNTIF(AD74:AI74,0)=0,IF(COUNTIFS(AD74:AI74,"*F*")=0,SUM(LARGE(AD74:AI74,{1,2,3,4,5})),IF(COUNTIFS(AD74:AI74,"*F*")=1,SUM(LARGE(AD74:AI74,{1,2,3,4,5})),IF(COUNTIFS(AD74:AI74,"*F*")=2,"C",IF(COUNTIFS(AD74:AI74,"*F*")&gt;2,"F")))),IF(COUNTIFS(AD74:AH74,"*F*")=0,SUM(AD74:AH74),IF(COUNTIFS(AD74:AH74,"*F*")=1,"C",IF(COUNTIFS(AD74:AH74,"*F*")&gt;=2,"F"))))</f>
        <v>395</v>
      </c>
      <c r="BK74" s="308">
        <f t="shared" si="73"/>
        <v>79</v>
      </c>
    </row>
    <row r="75" spans="1:63" ht="17.25" x14ac:dyDescent="0.3">
      <c r="A75" s="317">
        <v>73</v>
      </c>
      <c r="B75" s="287" t="str">
        <f t="shared" si="46"/>
        <v>C</v>
      </c>
      <c r="C75" s="312" t="s">
        <v>0</v>
      </c>
      <c r="D75" s="323">
        <v>17603727</v>
      </c>
      <c r="E75" s="322" t="s">
        <v>430</v>
      </c>
      <c r="F75" s="324">
        <v>301</v>
      </c>
      <c r="G75" s="325">
        <v>91</v>
      </c>
      <c r="H75" s="312" t="s">
        <v>17</v>
      </c>
      <c r="I75" s="324">
        <v>65</v>
      </c>
      <c r="J75" s="325">
        <v>83</v>
      </c>
      <c r="K75" s="312" t="s">
        <v>19</v>
      </c>
      <c r="L75" s="324">
        <v>55</v>
      </c>
      <c r="M75" s="324">
        <v>71</v>
      </c>
      <c r="N75" s="324" t="s">
        <v>18</v>
      </c>
      <c r="O75" s="324">
        <v>54</v>
      </c>
      <c r="P75" s="325">
        <v>88</v>
      </c>
      <c r="Q75" s="312" t="s">
        <v>17</v>
      </c>
      <c r="R75" s="324">
        <v>30</v>
      </c>
      <c r="S75" s="325">
        <v>90</v>
      </c>
      <c r="T75" s="312" t="s">
        <v>16</v>
      </c>
      <c r="U75" s="313"/>
      <c r="V75" s="313"/>
      <c r="W75" s="314"/>
      <c r="X75" s="294">
        <f t="shared" si="47"/>
        <v>301</v>
      </c>
      <c r="Y75" s="294">
        <f t="shared" si="48"/>
        <v>65</v>
      </c>
      <c r="Z75" s="294">
        <f t="shared" si="49"/>
        <v>55</v>
      </c>
      <c r="AA75" s="294">
        <f t="shared" si="50"/>
        <v>54</v>
      </c>
      <c r="AB75" s="294">
        <f t="shared" si="51"/>
        <v>30</v>
      </c>
      <c r="AC75" s="294">
        <f t="shared" si="52"/>
        <v>0</v>
      </c>
      <c r="AD75" s="284">
        <f t="shared" si="53"/>
        <v>91</v>
      </c>
      <c r="AE75" s="284">
        <f t="shared" si="54"/>
        <v>83</v>
      </c>
      <c r="AF75" s="284">
        <f t="shared" si="55"/>
        <v>71</v>
      </c>
      <c r="AG75" s="284">
        <f t="shared" si="56"/>
        <v>88</v>
      </c>
      <c r="AH75" s="284">
        <f t="shared" si="57"/>
        <v>90</v>
      </c>
      <c r="AI75" s="284">
        <f t="shared" si="58"/>
        <v>0</v>
      </c>
      <c r="AJ75" s="285" t="str">
        <f t="shared" si="59"/>
        <v>B1</v>
      </c>
      <c r="AK75" s="285" t="str">
        <f t="shared" si="60"/>
        <v>C1</v>
      </c>
      <c r="AL75" s="285" t="str">
        <f t="shared" si="61"/>
        <v>B2</v>
      </c>
      <c r="AM75" s="285" t="str">
        <f t="shared" si="62"/>
        <v>B1</v>
      </c>
      <c r="AN75" s="285" t="str">
        <f t="shared" si="63"/>
        <v>A2</v>
      </c>
      <c r="AO75" s="285">
        <f t="shared" si="64"/>
        <v>0</v>
      </c>
      <c r="AP75" s="310">
        <f t="shared" si="65"/>
        <v>91</v>
      </c>
      <c r="AQ75" s="310">
        <f t="shared" si="66"/>
        <v>90</v>
      </c>
      <c r="AR75" s="310">
        <f t="shared" si="67"/>
        <v>88</v>
      </c>
      <c r="AS75" s="310">
        <f t="shared" si="68"/>
        <v>83</v>
      </c>
      <c r="AT75" s="310">
        <f t="shared" si="69"/>
        <v>71</v>
      </c>
      <c r="AU75" s="301">
        <f t="array" ref="AU75">IFERROR(INDEX(X75:AC75,SMALL(IF(AD75:AI75=AV75,COLUMN(AD75:AI75)-COLUMN(AD75)+1),COUNTIF(AP75:AP75,AV75))),0)</f>
        <v>301</v>
      </c>
      <c r="AV75" s="301">
        <f t="shared" si="70"/>
        <v>91</v>
      </c>
      <c r="AW75" s="301" t="str">
        <f t="array" ref="AW75">IFERROR(INDEX(AJ75:AO75,SMALL(IF(AD75:AI75=AV75,COLUMN(AD75:AI75)-COLUMN(AD75)+1),COUNTIF(AP75:AP75,AV75))),0)</f>
        <v>B1</v>
      </c>
      <c r="AX75" s="302">
        <f t="array" ref="AX75">IFERROR(INDEX(X75:AC75,SMALL(IF(AD75:AI75=AY75,COLUMN(AD75:AI75)-COLUMN(AD75)+1),COUNTIF(AP75:AQ75,AY75))),0)</f>
        <v>30</v>
      </c>
      <c r="AY75" s="302">
        <f t="array" ref="AY75">IFERROR(LARGE(AD75:AI75,2),0)</f>
        <v>90</v>
      </c>
      <c r="AZ75" s="303" t="str">
        <f t="array" ref="AZ75">IFERROR(INDEX(AJ75:AO75,SMALL(IF(AD75:AI75=AY75,COLUMN(AD75:AI75)-COLUMN(AD75)+1),COUNTIF(AP75:AQ75,AY75))),0)</f>
        <v>A2</v>
      </c>
      <c r="BA75" s="304">
        <f t="array" ref="BA75">IFERROR(INDEX(X75:AC75,SMALL(IF(AD75:AI75=BB75,COLUMN(AD75:AI75)-COLUMN(AD75)+1),COUNTIF(AP75:AR75,BB75))),0)</f>
        <v>54</v>
      </c>
      <c r="BB75" s="304">
        <f t="array" ref="BB75">IFERROR(LARGE(AD75:AI75,3),0)</f>
        <v>88</v>
      </c>
      <c r="BC75" s="304" t="str">
        <f t="array" ref="BC75">IFERROR(INDEX(AJ75:AO75,SMALL(IF(AD75:AI75=BB75,COLUMN(AD75:AI75)-COLUMN(AD75)+1),COUNTIF(AP75:AR75,BB75))),0)</f>
        <v>B1</v>
      </c>
      <c r="BD75" s="305">
        <f t="array" ref="BD75">IFERROR(INDEX(X75:AC75,SMALL(IF(AD75:AI75=BE75,COLUMN(AD75:AI75)-COLUMN(AD75)+1),COUNTIF(AP75:AS75,BE75))),0)</f>
        <v>65</v>
      </c>
      <c r="BE75" s="305">
        <f t="shared" si="71"/>
        <v>83</v>
      </c>
      <c r="BF75" s="305" t="str">
        <f t="array" ref="BF75">IFERROR(INDEX(AJ75:AO75,SMALL(IF(AD75:AI75=BE75,COLUMN(AD75:AI75)-COLUMN(AD75)+1),COUNTIF(AP75:AS75,BE75))),0)</f>
        <v>C1</v>
      </c>
      <c r="BG75" s="306">
        <f t="array" ref="BG75">IFERROR(INDEX(X75:AC75,SMALL(IF(AD75:AI75=BH75,COLUMN(AD75:AI75)-COLUMN(AD75)+1),COUNTIF(AP75:AT75,BH75))),0)</f>
        <v>55</v>
      </c>
      <c r="BH75" s="306">
        <f t="shared" si="72"/>
        <v>71</v>
      </c>
      <c r="BI75" s="306" t="str">
        <f t="array" ref="BI75">IFERROR(INDEX(AJ75:AO75,SMALL(IF(AD75:AI75=BH75,COLUMN(AD75:AI75)-COLUMN(AD75)+1),COUNTIF(AP75:AT75,BH75))),0)</f>
        <v>B2</v>
      </c>
      <c r="BJ75" s="307">
        <f>IF(COUNTIF(AD75:AI75,0)=0,IF(COUNTIFS(AD75:AI75,"*F*")=0,SUM(LARGE(AD75:AI75,{1,2,3,4,5})),IF(COUNTIFS(AD75:AI75,"*F*")=1,SUM(LARGE(AD75:AI75,{1,2,3,4,5})),IF(COUNTIFS(AD75:AI75,"*F*")=2,"C",IF(COUNTIFS(AD75:AI75,"*F*")&gt;2,"F")))),IF(COUNTIFS(AD75:AH75,"*F*")=0,SUM(AD75:AH75),IF(COUNTIFS(AD75:AH75,"*F*")=1,"C",IF(COUNTIFS(AD75:AH75,"*F*")&gt;=2,"F"))))</f>
        <v>423</v>
      </c>
      <c r="BK75" s="308">
        <f t="shared" si="73"/>
        <v>84.6</v>
      </c>
    </row>
    <row r="76" spans="1:63" ht="17.25" x14ac:dyDescent="0.3">
      <c r="A76" s="317">
        <v>74</v>
      </c>
      <c r="B76" s="287" t="str">
        <f t="shared" si="46"/>
        <v>C</v>
      </c>
      <c r="C76" s="312" t="s">
        <v>0</v>
      </c>
      <c r="D76" s="323">
        <v>17603728</v>
      </c>
      <c r="E76" s="322" t="s">
        <v>418</v>
      </c>
      <c r="F76" s="324">
        <v>301</v>
      </c>
      <c r="G76" s="325">
        <v>93</v>
      </c>
      <c r="H76" s="312" t="s">
        <v>16</v>
      </c>
      <c r="I76" s="324">
        <v>302</v>
      </c>
      <c r="J76" s="325">
        <v>92</v>
      </c>
      <c r="K76" s="312" t="s">
        <v>16</v>
      </c>
      <c r="L76" s="324">
        <v>55</v>
      </c>
      <c r="M76" s="324">
        <v>76</v>
      </c>
      <c r="N76" s="324" t="s">
        <v>17</v>
      </c>
      <c r="O76" s="324">
        <v>54</v>
      </c>
      <c r="P76" s="325">
        <v>92</v>
      </c>
      <c r="Q76" s="312" t="s">
        <v>16</v>
      </c>
      <c r="R76" s="324">
        <v>30</v>
      </c>
      <c r="S76" s="325">
        <v>95</v>
      </c>
      <c r="T76" s="312" t="s">
        <v>15</v>
      </c>
      <c r="U76" s="313"/>
      <c r="V76" s="313"/>
      <c r="W76" s="314"/>
      <c r="X76" s="294">
        <f t="shared" si="47"/>
        <v>301</v>
      </c>
      <c r="Y76" s="294">
        <f t="shared" si="48"/>
        <v>302</v>
      </c>
      <c r="Z76" s="294">
        <f t="shared" si="49"/>
        <v>55</v>
      </c>
      <c r="AA76" s="294">
        <f t="shared" si="50"/>
        <v>54</v>
      </c>
      <c r="AB76" s="294">
        <f t="shared" si="51"/>
        <v>30</v>
      </c>
      <c r="AC76" s="294">
        <f t="shared" si="52"/>
        <v>0</v>
      </c>
      <c r="AD76" s="284">
        <f t="shared" si="53"/>
        <v>93</v>
      </c>
      <c r="AE76" s="284">
        <f t="shared" si="54"/>
        <v>92</v>
      </c>
      <c r="AF76" s="284">
        <f t="shared" si="55"/>
        <v>76</v>
      </c>
      <c r="AG76" s="284">
        <f t="shared" si="56"/>
        <v>92</v>
      </c>
      <c r="AH76" s="284">
        <f t="shared" si="57"/>
        <v>95</v>
      </c>
      <c r="AI76" s="284">
        <f t="shared" si="58"/>
        <v>0</v>
      </c>
      <c r="AJ76" s="285" t="str">
        <f t="shared" si="59"/>
        <v>A2</v>
      </c>
      <c r="AK76" s="285" t="str">
        <f t="shared" si="60"/>
        <v>A2</v>
      </c>
      <c r="AL76" s="285" t="str">
        <f t="shared" si="61"/>
        <v>B1</v>
      </c>
      <c r="AM76" s="285" t="str">
        <f t="shared" si="62"/>
        <v>A2</v>
      </c>
      <c r="AN76" s="285" t="str">
        <f t="shared" si="63"/>
        <v>A1</v>
      </c>
      <c r="AO76" s="285">
        <f t="shared" si="64"/>
        <v>0</v>
      </c>
      <c r="AP76" s="310">
        <f t="shared" si="65"/>
        <v>95</v>
      </c>
      <c r="AQ76" s="310">
        <f t="shared" si="66"/>
        <v>93</v>
      </c>
      <c r="AR76" s="310">
        <f t="shared" si="67"/>
        <v>92</v>
      </c>
      <c r="AS76" s="310">
        <f t="shared" si="68"/>
        <v>92</v>
      </c>
      <c r="AT76" s="310">
        <f t="shared" si="69"/>
        <v>76</v>
      </c>
      <c r="AU76" s="301">
        <f t="array" ref="AU76">IFERROR(INDEX(X76:AC76,SMALL(IF(AD76:AI76=AV76,COLUMN(AD76:AI76)-COLUMN(AD76)+1),COUNTIF(AP76:AP76,AV76))),0)</f>
        <v>30</v>
      </c>
      <c r="AV76" s="301">
        <f t="shared" si="70"/>
        <v>95</v>
      </c>
      <c r="AW76" s="301" t="str">
        <f t="array" ref="AW76">IFERROR(INDEX(AJ76:AO76,SMALL(IF(AD76:AI76=AV76,COLUMN(AD76:AI76)-COLUMN(AD76)+1),COUNTIF(AP76:AP76,AV76))),0)</f>
        <v>A1</v>
      </c>
      <c r="AX76" s="302">
        <f t="array" ref="AX76">IFERROR(INDEX(X76:AC76,SMALL(IF(AD76:AI76=AY76,COLUMN(AD76:AI76)-COLUMN(AD76)+1),COUNTIF(AP76:AQ76,AY76))),0)</f>
        <v>301</v>
      </c>
      <c r="AY76" s="302">
        <f t="array" ref="AY76">IFERROR(LARGE(AD76:AI76,2),0)</f>
        <v>93</v>
      </c>
      <c r="AZ76" s="303" t="str">
        <f t="array" ref="AZ76">IFERROR(INDEX(AJ76:AO76,SMALL(IF(AD76:AI76=AY76,COLUMN(AD76:AI76)-COLUMN(AD76)+1),COUNTIF(AP76:AQ76,AY76))),0)</f>
        <v>A2</v>
      </c>
      <c r="BA76" s="304">
        <f t="array" ref="BA76">IFERROR(INDEX(X76:AC76,SMALL(IF(AD76:AI76=BB76,COLUMN(AD76:AI76)-COLUMN(AD76)+1),COUNTIF(AP76:AR76,BB76))),0)</f>
        <v>302</v>
      </c>
      <c r="BB76" s="304">
        <f t="array" ref="BB76">IFERROR(LARGE(AD76:AI76,3),0)</f>
        <v>92</v>
      </c>
      <c r="BC76" s="304" t="str">
        <f t="array" ref="BC76">IFERROR(INDEX(AJ76:AO76,SMALL(IF(AD76:AI76=BB76,COLUMN(AD76:AI76)-COLUMN(AD76)+1),COUNTIF(AP76:AR76,BB76))),0)</f>
        <v>A2</v>
      </c>
      <c r="BD76" s="305">
        <f t="array" ref="BD76">IFERROR(INDEX(X76:AC76,SMALL(IF(AD76:AI76=BE76,COLUMN(AD76:AI76)-COLUMN(AD76)+1),COUNTIF(AP76:AS76,BE76))),0)</f>
        <v>54</v>
      </c>
      <c r="BE76" s="305">
        <f t="shared" si="71"/>
        <v>92</v>
      </c>
      <c r="BF76" s="305" t="str">
        <f t="array" ref="BF76">IFERROR(INDEX(AJ76:AO76,SMALL(IF(AD76:AI76=BE76,COLUMN(AD76:AI76)-COLUMN(AD76)+1),COUNTIF(AP76:AS76,BE76))),0)</f>
        <v>A2</v>
      </c>
      <c r="BG76" s="306">
        <f t="array" ref="BG76">IFERROR(INDEX(X76:AC76,SMALL(IF(AD76:AI76=BH76,COLUMN(AD76:AI76)-COLUMN(AD76)+1),COUNTIF(AP76:AT76,BH76))),0)</f>
        <v>55</v>
      </c>
      <c r="BH76" s="306">
        <f t="shared" si="72"/>
        <v>76</v>
      </c>
      <c r="BI76" s="306" t="str">
        <f t="array" ref="BI76">IFERROR(INDEX(AJ76:AO76,SMALL(IF(AD76:AI76=BH76,COLUMN(AD76:AI76)-COLUMN(AD76)+1),COUNTIF(AP76:AT76,BH76))),0)</f>
        <v>B1</v>
      </c>
      <c r="BJ76" s="307">
        <f>IF(COUNTIF(AD76:AI76,0)=0,IF(COUNTIFS(AD76:AI76,"*F*")=0,SUM(LARGE(AD76:AI76,{1,2,3,4,5})),IF(COUNTIFS(AD76:AI76,"*F*")=1,SUM(LARGE(AD76:AI76,{1,2,3,4,5})),IF(COUNTIFS(AD76:AI76,"*F*")=2,"C",IF(COUNTIFS(AD76:AI76,"*F*")&gt;2,"F")))),IF(COUNTIFS(AD76:AH76,"*F*")=0,SUM(AD76:AH76),IF(COUNTIFS(AD76:AH76,"*F*")=1,"C",IF(COUNTIFS(AD76:AH76,"*F*")&gt;=2,"F"))))</f>
        <v>448</v>
      </c>
      <c r="BK76" s="308">
        <f t="shared" si="73"/>
        <v>89.6</v>
      </c>
    </row>
    <row r="77" spans="1:63" ht="17.25" x14ac:dyDescent="0.3">
      <c r="A77" s="317">
        <v>75</v>
      </c>
      <c r="B77" s="287" t="str">
        <f t="shared" si="46"/>
        <v>C</v>
      </c>
      <c r="C77" s="312" t="s">
        <v>0</v>
      </c>
      <c r="D77" s="323">
        <v>17603729</v>
      </c>
      <c r="E77" s="322" t="s">
        <v>419</v>
      </c>
      <c r="F77" s="324">
        <v>301</v>
      </c>
      <c r="G77" s="325">
        <v>95</v>
      </c>
      <c r="H77" s="312" t="s">
        <v>15</v>
      </c>
      <c r="I77" s="324">
        <v>65</v>
      </c>
      <c r="J77" s="325">
        <v>91</v>
      </c>
      <c r="K77" s="312" t="s">
        <v>17</v>
      </c>
      <c r="L77" s="324">
        <v>55</v>
      </c>
      <c r="M77" s="324">
        <v>80</v>
      </c>
      <c r="N77" s="324" t="s">
        <v>17</v>
      </c>
      <c r="O77" s="324">
        <v>54</v>
      </c>
      <c r="P77" s="325">
        <v>91</v>
      </c>
      <c r="Q77" s="312" t="s">
        <v>16</v>
      </c>
      <c r="R77" s="324">
        <v>30</v>
      </c>
      <c r="S77" s="325">
        <v>91</v>
      </c>
      <c r="T77" s="312" t="s">
        <v>16</v>
      </c>
      <c r="U77" s="313"/>
      <c r="V77" s="313"/>
      <c r="W77" s="314"/>
      <c r="X77" s="294">
        <f t="shared" si="47"/>
        <v>301</v>
      </c>
      <c r="Y77" s="294">
        <f t="shared" si="48"/>
        <v>65</v>
      </c>
      <c r="Z77" s="294">
        <f t="shared" si="49"/>
        <v>55</v>
      </c>
      <c r="AA77" s="294">
        <f t="shared" si="50"/>
        <v>54</v>
      </c>
      <c r="AB77" s="294">
        <f t="shared" si="51"/>
        <v>30</v>
      </c>
      <c r="AC77" s="294">
        <f t="shared" si="52"/>
        <v>0</v>
      </c>
      <c r="AD77" s="284">
        <f t="shared" si="53"/>
        <v>95</v>
      </c>
      <c r="AE77" s="284">
        <f t="shared" si="54"/>
        <v>91</v>
      </c>
      <c r="AF77" s="284">
        <f t="shared" si="55"/>
        <v>80</v>
      </c>
      <c r="AG77" s="284">
        <f t="shared" si="56"/>
        <v>91</v>
      </c>
      <c r="AH77" s="284">
        <f t="shared" si="57"/>
        <v>91</v>
      </c>
      <c r="AI77" s="284">
        <f t="shared" si="58"/>
        <v>0</v>
      </c>
      <c r="AJ77" s="285" t="str">
        <f t="shared" si="59"/>
        <v>A1</v>
      </c>
      <c r="AK77" s="285" t="str">
        <f t="shared" si="60"/>
        <v>B1</v>
      </c>
      <c r="AL77" s="285" t="str">
        <f t="shared" si="61"/>
        <v>B1</v>
      </c>
      <c r="AM77" s="285" t="str">
        <f t="shared" si="62"/>
        <v>A2</v>
      </c>
      <c r="AN77" s="285" t="str">
        <f t="shared" si="63"/>
        <v>A2</v>
      </c>
      <c r="AO77" s="285">
        <f t="shared" si="64"/>
        <v>0</v>
      </c>
      <c r="AP77" s="310">
        <f t="shared" si="65"/>
        <v>95</v>
      </c>
      <c r="AQ77" s="310">
        <f t="shared" si="66"/>
        <v>91</v>
      </c>
      <c r="AR77" s="310">
        <f t="shared" si="67"/>
        <v>91</v>
      </c>
      <c r="AS77" s="310">
        <f t="shared" si="68"/>
        <v>91</v>
      </c>
      <c r="AT77" s="310">
        <f t="shared" si="69"/>
        <v>80</v>
      </c>
      <c r="AU77" s="301">
        <f t="array" ref="AU77">IFERROR(INDEX(X77:AC77,SMALL(IF(AD77:AI77=AV77,COLUMN(AD77:AI77)-COLUMN(AD77)+1),COUNTIF(AP77:AP77,AV77))),0)</f>
        <v>301</v>
      </c>
      <c r="AV77" s="301">
        <f t="shared" si="70"/>
        <v>95</v>
      </c>
      <c r="AW77" s="301" t="str">
        <f t="array" ref="AW77">IFERROR(INDEX(AJ77:AO77,SMALL(IF(AD77:AI77=AV77,COLUMN(AD77:AI77)-COLUMN(AD77)+1),COUNTIF(AP77:AP77,AV77))),0)</f>
        <v>A1</v>
      </c>
      <c r="AX77" s="302">
        <f t="array" ref="AX77">IFERROR(INDEX(X77:AC77,SMALL(IF(AD77:AI77=AY77,COLUMN(AD77:AI77)-COLUMN(AD77)+1),COUNTIF(AP77:AQ77,AY77))),0)</f>
        <v>65</v>
      </c>
      <c r="AY77" s="302">
        <f t="array" ref="AY77">IFERROR(LARGE(AD77:AI77,2),0)</f>
        <v>91</v>
      </c>
      <c r="AZ77" s="303" t="str">
        <f t="array" ref="AZ77">IFERROR(INDEX(AJ77:AO77,SMALL(IF(AD77:AI77=AY77,COLUMN(AD77:AI77)-COLUMN(AD77)+1),COUNTIF(AP77:AQ77,AY77))),0)</f>
        <v>B1</v>
      </c>
      <c r="BA77" s="304">
        <f t="array" ref="BA77">IFERROR(INDEX(X77:AC77,SMALL(IF(AD77:AI77=BB77,COLUMN(AD77:AI77)-COLUMN(AD77)+1),COUNTIF(AP77:AR77,BB77))),0)</f>
        <v>54</v>
      </c>
      <c r="BB77" s="304">
        <f t="array" ref="BB77">IFERROR(LARGE(AD77:AI77,3),0)</f>
        <v>91</v>
      </c>
      <c r="BC77" s="304" t="str">
        <f t="array" ref="BC77">IFERROR(INDEX(AJ77:AO77,SMALL(IF(AD77:AI77=BB77,COLUMN(AD77:AI77)-COLUMN(AD77)+1),COUNTIF(AP77:AR77,BB77))),0)</f>
        <v>A2</v>
      </c>
      <c r="BD77" s="305">
        <f t="array" ref="BD77">IFERROR(INDEX(X77:AC77,SMALL(IF(AD77:AI77=BE77,COLUMN(AD77:AI77)-COLUMN(AD77)+1),COUNTIF(AP77:AS77,BE77))),0)</f>
        <v>30</v>
      </c>
      <c r="BE77" s="305">
        <f t="shared" si="71"/>
        <v>91</v>
      </c>
      <c r="BF77" s="305" t="str">
        <f t="array" ref="BF77">IFERROR(INDEX(AJ77:AO77,SMALL(IF(AD77:AI77=BE77,COLUMN(AD77:AI77)-COLUMN(AD77)+1),COUNTIF(AP77:AS77,BE77))),0)</f>
        <v>A2</v>
      </c>
      <c r="BG77" s="306">
        <f t="array" ref="BG77">IFERROR(INDEX(X77:AC77,SMALL(IF(AD77:AI77=BH77,COLUMN(AD77:AI77)-COLUMN(AD77)+1),COUNTIF(AP77:AT77,BH77))),0)</f>
        <v>55</v>
      </c>
      <c r="BH77" s="306">
        <f t="shared" si="72"/>
        <v>80</v>
      </c>
      <c r="BI77" s="306" t="str">
        <f t="array" ref="BI77">IFERROR(INDEX(AJ77:AO77,SMALL(IF(AD77:AI77=BH77,COLUMN(AD77:AI77)-COLUMN(AD77)+1),COUNTIF(AP77:AT77,BH77))),0)</f>
        <v>B1</v>
      </c>
      <c r="BJ77" s="307">
        <f>IF(COUNTIF(AD77:AI77,0)=0,IF(COUNTIFS(AD77:AI77,"*F*")=0,SUM(LARGE(AD77:AI77,{1,2,3,4,5})),IF(COUNTIFS(AD77:AI77,"*F*")=1,SUM(LARGE(AD77:AI77,{1,2,3,4,5})),IF(COUNTIFS(AD77:AI77,"*F*")=2,"C",IF(COUNTIFS(AD77:AI77,"*F*")&gt;2,"F")))),IF(COUNTIFS(AD77:AH77,"*F*")=0,SUM(AD77:AH77),IF(COUNTIFS(AD77:AH77,"*F*")=1,"C",IF(COUNTIFS(AD77:AH77,"*F*")&gt;=2,"F"))))</f>
        <v>448</v>
      </c>
      <c r="BK77" s="308">
        <f t="shared" si="73"/>
        <v>89.6</v>
      </c>
    </row>
    <row r="78" spans="1:63" ht="17.25" x14ac:dyDescent="0.3">
      <c r="A78" s="317">
        <v>76</v>
      </c>
      <c r="B78" s="287" t="str">
        <f t="shared" ref="B78:B131" si="74">IF(OR(F78=42,I78=42,L78=42,O78=42,R78=42,U78=42),"S",IF(OR(F78=43,I78=43,L78=43,O78=43,R78=43,U78=43),"S",IF(OR(F78=44,I78=44,L78=44,O78=44,R78=44,U78=44),"S",IF(OR(F78=54,I78=54,L78=54,O78=54,R78=54,U78=54),"C",IF(OR(F78=55,I78=55,L78=55,O78=55,R78=55,U78=55),"C",IF(OR(F78=27,I78=27,L78=27,O78=27,R78=27,U78=27),"H",IF(OR(F78=28,I78=28,L78=28,O78=28,R78=28,U78=28),"H",IF(OR(F78=29,I78=29,L78=29,O78=29,R78=29,U78=29),"H",""))))))))</f>
        <v>C</v>
      </c>
      <c r="C78" s="296" t="s">
        <v>0</v>
      </c>
      <c r="D78" s="323">
        <v>17603730</v>
      </c>
      <c r="E78" s="322" t="s">
        <v>420</v>
      </c>
      <c r="F78" s="324">
        <v>301</v>
      </c>
      <c r="G78" s="312">
        <v>80</v>
      </c>
      <c r="H78" s="312" t="s">
        <v>19</v>
      </c>
      <c r="I78" s="324">
        <v>65</v>
      </c>
      <c r="J78" s="312">
        <v>83</v>
      </c>
      <c r="K78" s="312" t="s">
        <v>19</v>
      </c>
      <c r="L78" s="324">
        <v>55</v>
      </c>
      <c r="M78" s="324">
        <v>67</v>
      </c>
      <c r="N78" s="324" t="s">
        <v>18</v>
      </c>
      <c r="O78" s="324">
        <v>54</v>
      </c>
      <c r="P78" s="312">
        <v>83</v>
      </c>
      <c r="Q78" s="312" t="s">
        <v>18</v>
      </c>
      <c r="R78" s="324">
        <v>30</v>
      </c>
      <c r="S78" s="312">
        <v>88</v>
      </c>
      <c r="T78" s="312" t="s">
        <v>16</v>
      </c>
      <c r="U78" s="309"/>
      <c r="V78" s="309"/>
      <c r="W78" s="309"/>
      <c r="X78" s="294">
        <f t="shared" ref="X78:X131" si="75">F78</f>
        <v>301</v>
      </c>
      <c r="Y78" s="294">
        <f t="shared" ref="Y78:Y131" si="76">I78</f>
        <v>65</v>
      </c>
      <c r="Z78" s="294">
        <f t="shared" ref="Z78:Z131" si="77">L78</f>
        <v>55</v>
      </c>
      <c r="AA78" s="294">
        <f t="shared" ref="AA78:AA131" si="78">O78</f>
        <v>54</v>
      </c>
      <c r="AB78" s="294">
        <f t="shared" ref="AB78:AB131" si="79">R78</f>
        <v>30</v>
      </c>
      <c r="AC78" s="294">
        <f t="shared" ref="AC78:AC131" si="80">U78</f>
        <v>0</v>
      </c>
      <c r="AD78" s="284">
        <f t="shared" ref="AD78:AD131" si="81">G78</f>
        <v>80</v>
      </c>
      <c r="AE78" s="284">
        <f t="shared" ref="AE78:AE131" si="82">J78</f>
        <v>83</v>
      </c>
      <c r="AF78" s="284">
        <f t="shared" ref="AF78:AF131" si="83">M78</f>
        <v>67</v>
      </c>
      <c r="AG78" s="284">
        <f t="shared" ref="AG78:AG131" si="84">P78</f>
        <v>83</v>
      </c>
      <c r="AH78" s="284">
        <f t="shared" ref="AH78:AH131" si="85">S78</f>
        <v>88</v>
      </c>
      <c r="AI78" s="284">
        <f t="shared" ref="AI78:AI131" si="86">V78</f>
        <v>0</v>
      </c>
      <c r="AJ78" s="285" t="str">
        <f t="shared" ref="AJ78:AJ131" si="87">H78</f>
        <v>C1</v>
      </c>
      <c r="AK78" s="285" t="str">
        <f t="shared" ref="AK78:AK131" si="88">K78</f>
        <v>C1</v>
      </c>
      <c r="AL78" s="285" t="str">
        <f t="shared" ref="AL78:AL131" si="89">N78</f>
        <v>B2</v>
      </c>
      <c r="AM78" s="285" t="str">
        <f t="shared" ref="AM78:AM131" si="90">Q78</f>
        <v>B2</v>
      </c>
      <c r="AN78" s="285" t="str">
        <f t="shared" ref="AN78:AN131" si="91">T78</f>
        <v>A2</v>
      </c>
      <c r="AO78" s="285">
        <f t="shared" ref="AO78:AO131" si="92">W78</f>
        <v>0</v>
      </c>
      <c r="AP78" s="310">
        <f t="shared" ref="AP78:AP131" si="93">IFERROR(LARGE(AD78:AI78,1),0)</f>
        <v>88</v>
      </c>
      <c r="AQ78" s="310">
        <f t="shared" ref="AQ78:AQ131" si="94">IFERROR(LARGE(AD78:AI78,2),0)</f>
        <v>83</v>
      </c>
      <c r="AR78" s="310">
        <f t="shared" ref="AR78:AR131" si="95">IFERROR(LARGE(AD78:AI78,3),0)</f>
        <v>83</v>
      </c>
      <c r="AS78" s="310">
        <f t="shared" ref="AS78:AS131" si="96">IFERROR(LARGE(AD78:AI78,4),0)</f>
        <v>80</v>
      </c>
      <c r="AT78" s="310">
        <f t="shared" ref="AT78:AT131" si="97">IFERROR(LARGE(AD78:AI78,5),0)</f>
        <v>67</v>
      </c>
      <c r="AU78" s="301">
        <f t="array" ref="AU78">IFERROR(INDEX(X78:AC78,SMALL(IF(AD78:AI78=AV78,COLUMN(AD78:AI78)-COLUMN(AD78)+1),COUNTIF(AP78:AP78,AV78))),0)</f>
        <v>30</v>
      </c>
      <c r="AV78" s="301">
        <f t="shared" ref="AV78:AV131" si="98">IFERROR(LARGE(AD78:AI78,1),0)</f>
        <v>88</v>
      </c>
      <c r="AW78" s="301" t="str">
        <f t="array" ref="AW78">IFERROR(INDEX(AJ78:AO78,SMALL(IF(AD78:AI78=AV78,COLUMN(AD78:AI78)-COLUMN(AD78)+1),COUNTIF(AP78:AP78,AV78))),0)</f>
        <v>A2</v>
      </c>
      <c r="AX78" s="302">
        <f t="array" ref="AX78">IFERROR(INDEX(X78:AC78,SMALL(IF(AD78:AI78=AY78,COLUMN(AD78:AI78)-COLUMN(AD78)+1),COUNTIF(AP78:AQ78,AY78))),0)</f>
        <v>65</v>
      </c>
      <c r="AY78" s="302">
        <f t="array" ref="AY78">IFERROR(LARGE(AD78:AI78,2),0)</f>
        <v>83</v>
      </c>
      <c r="AZ78" s="303" t="str">
        <f t="array" ref="AZ78">IFERROR(INDEX(AJ78:AO78,SMALL(IF(AD78:AI78=AY78,COLUMN(AD78:AI78)-COLUMN(AD78)+1),COUNTIF(AP78:AQ78,AY78))),0)</f>
        <v>C1</v>
      </c>
      <c r="BA78" s="304">
        <f t="array" ref="BA78">IFERROR(INDEX(X78:AC78,SMALL(IF(AD78:AI78=BB78,COLUMN(AD78:AI78)-COLUMN(AD78)+1),COUNTIF(AP78:AR78,BB78))),0)</f>
        <v>54</v>
      </c>
      <c r="BB78" s="304">
        <f t="array" ref="BB78">IFERROR(LARGE(AD78:AI78,3),0)</f>
        <v>83</v>
      </c>
      <c r="BC78" s="304" t="str">
        <f t="array" ref="BC78">IFERROR(INDEX(AJ78:AO78,SMALL(IF(AD78:AI78=BB78,COLUMN(AD78:AI78)-COLUMN(AD78)+1),COUNTIF(AP78:AR78,BB78))),0)</f>
        <v>B2</v>
      </c>
      <c r="BD78" s="305">
        <f t="array" ref="BD78">IFERROR(INDEX(X78:AC78,SMALL(IF(AD78:AI78=BE78,COLUMN(AD78:AI78)-COLUMN(AD78)+1),COUNTIF(AP78:AS78,BE78))),0)</f>
        <v>301</v>
      </c>
      <c r="BE78" s="305">
        <f t="shared" ref="BE78:BE131" si="99">IFERROR(LARGE(AD78:AI78,4),0)</f>
        <v>80</v>
      </c>
      <c r="BF78" s="305" t="str">
        <f t="array" ref="BF78">IFERROR(INDEX(AJ78:AO78,SMALL(IF(AD78:AI78=BE78,COLUMN(AD78:AI78)-COLUMN(AD78)+1),COUNTIF(AP78:AS78,BE78))),0)</f>
        <v>C1</v>
      </c>
      <c r="BG78" s="306">
        <f t="array" ref="BG78">IFERROR(INDEX(X78:AC78,SMALL(IF(AD78:AI78=BH78,COLUMN(AD78:AI78)-COLUMN(AD78)+1),COUNTIF(AP78:AT78,BH78))),0)</f>
        <v>55</v>
      </c>
      <c r="BH78" s="306">
        <f t="shared" ref="BH78:BH131" si="100">IFERROR(LARGE(AD78:AI78,5),0)</f>
        <v>67</v>
      </c>
      <c r="BI78" s="306" t="str">
        <f t="array" ref="BI78">IFERROR(INDEX(AJ78:AO78,SMALL(IF(AD78:AI78=BH78,COLUMN(AD78:AI78)-COLUMN(AD78)+1),COUNTIF(AP78:AT78,BH78))),0)</f>
        <v>B2</v>
      </c>
      <c r="BJ78" s="307">
        <f>IF(COUNTIF(AD78:AI78,0)=0,IF(COUNTIFS(AD78:AI78,"*F*")=0,SUM(LARGE(AD78:AI78,{1,2,3,4,5})),IF(COUNTIFS(AD78:AI78,"*F*")=1,SUM(LARGE(AD78:AI78,{1,2,3,4,5})),IF(COUNTIFS(AD78:AI78,"*F*")=2,"C",IF(COUNTIFS(AD78:AI78,"*F*")&gt;2,"F")))),IF(COUNTIFS(AD78:AH78,"*F*")=0,SUM(AD78:AH78),IF(COUNTIFS(AD78:AH78,"*F*")=1,"C",IF(COUNTIFS(AD78:AH78,"*F*")&gt;=2,"F"))))</f>
        <v>401</v>
      </c>
      <c r="BK78" s="308">
        <f t="shared" ref="BK78:BK131" si="101">IFERROR(BJ78/5,BJ78)</f>
        <v>80.2</v>
      </c>
    </row>
    <row r="79" spans="1:63" ht="17.25" x14ac:dyDescent="0.3">
      <c r="A79" s="317">
        <v>77</v>
      </c>
      <c r="B79" s="287" t="str">
        <f t="shared" si="74"/>
        <v>C</v>
      </c>
      <c r="C79" s="296" t="s">
        <v>0</v>
      </c>
      <c r="D79" s="323">
        <v>17603731</v>
      </c>
      <c r="E79" s="322" t="s">
        <v>421</v>
      </c>
      <c r="F79" s="324">
        <v>301</v>
      </c>
      <c r="G79" s="312">
        <v>80</v>
      </c>
      <c r="H79" s="312" t="s">
        <v>19</v>
      </c>
      <c r="I79" s="324">
        <v>302</v>
      </c>
      <c r="J79" s="312">
        <v>76</v>
      </c>
      <c r="K79" s="312" t="s">
        <v>19</v>
      </c>
      <c r="L79" s="324">
        <v>55</v>
      </c>
      <c r="M79" s="324">
        <v>60</v>
      </c>
      <c r="N79" s="324" t="s">
        <v>20</v>
      </c>
      <c r="O79" s="324">
        <v>54</v>
      </c>
      <c r="P79" s="312">
        <v>76</v>
      </c>
      <c r="Q79" s="312" t="s">
        <v>19</v>
      </c>
      <c r="R79" s="324">
        <v>30</v>
      </c>
      <c r="S79" s="312">
        <v>79</v>
      </c>
      <c r="T79" s="312" t="s">
        <v>17</v>
      </c>
      <c r="U79" s="309"/>
      <c r="V79" s="309"/>
      <c r="W79" s="309"/>
      <c r="X79" s="294">
        <f t="shared" si="75"/>
        <v>301</v>
      </c>
      <c r="Y79" s="294">
        <f t="shared" si="76"/>
        <v>302</v>
      </c>
      <c r="Z79" s="294">
        <f t="shared" si="77"/>
        <v>55</v>
      </c>
      <c r="AA79" s="294">
        <f t="shared" si="78"/>
        <v>54</v>
      </c>
      <c r="AB79" s="294">
        <f t="shared" si="79"/>
        <v>30</v>
      </c>
      <c r="AC79" s="294">
        <f t="shared" si="80"/>
        <v>0</v>
      </c>
      <c r="AD79" s="284">
        <f t="shared" si="81"/>
        <v>80</v>
      </c>
      <c r="AE79" s="284">
        <f t="shared" si="82"/>
        <v>76</v>
      </c>
      <c r="AF79" s="284">
        <f t="shared" si="83"/>
        <v>60</v>
      </c>
      <c r="AG79" s="284">
        <f t="shared" si="84"/>
        <v>76</v>
      </c>
      <c r="AH79" s="284">
        <f t="shared" si="85"/>
        <v>79</v>
      </c>
      <c r="AI79" s="284">
        <f t="shared" si="86"/>
        <v>0</v>
      </c>
      <c r="AJ79" s="285" t="str">
        <f t="shared" si="87"/>
        <v>C1</v>
      </c>
      <c r="AK79" s="285" t="str">
        <f t="shared" si="88"/>
        <v>C1</v>
      </c>
      <c r="AL79" s="285" t="str">
        <f t="shared" si="89"/>
        <v>C2</v>
      </c>
      <c r="AM79" s="285" t="str">
        <f t="shared" si="90"/>
        <v>C1</v>
      </c>
      <c r="AN79" s="285" t="str">
        <f t="shared" si="91"/>
        <v>B1</v>
      </c>
      <c r="AO79" s="285">
        <f t="shared" si="92"/>
        <v>0</v>
      </c>
      <c r="AP79" s="310">
        <f t="shared" si="93"/>
        <v>80</v>
      </c>
      <c r="AQ79" s="310">
        <f t="shared" si="94"/>
        <v>79</v>
      </c>
      <c r="AR79" s="310">
        <f t="shared" si="95"/>
        <v>76</v>
      </c>
      <c r="AS79" s="310">
        <f t="shared" si="96"/>
        <v>76</v>
      </c>
      <c r="AT79" s="310">
        <f t="shared" si="97"/>
        <v>60</v>
      </c>
      <c r="AU79" s="301">
        <f t="array" ref="AU79">IFERROR(INDEX(X79:AC79,SMALL(IF(AD79:AI79=AV79,COLUMN(AD79:AI79)-COLUMN(AD79)+1),COUNTIF(AP79:AP79,AV79))),0)</f>
        <v>301</v>
      </c>
      <c r="AV79" s="301">
        <f t="shared" si="98"/>
        <v>80</v>
      </c>
      <c r="AW79" s="301" t="str">
        <f t="array" ref="AW79">IFERROR(INDEX(AJ79:AO79,SMALL(IF(AD79:AI79=AV79,COLUMN(AD79:AI79)-COLUMN(AD79)+1),COUNTIF(AP79:AP79,AV79))),0)</f>
        <v>C1</v>
      </c>
      <c r="AX79" s="302">
        <f t="array" ref="AX79">IFERROR(INDEX(X79:AC79,SMALL(IF(AD79:AI79=AY79,COLUMN(AD79:AI79)-COLUMN(AD79)+1),COUNTIF(AP79:AQ79,AY79))),0)</f>
        <v>30</v>
      </c>
      <c r="AY79" s="302">
        <f t="array" ref="AY79">IFERROR(LARGE(AD79:AI79,2),0)</f>
        <v>79</v>
      </c>
      <c r="AZ79" s="303" t="str">
        <f t="array" ref="AZ79">IFERROR(INDEX(AJ79:AO79,SMALL(IF(AD79:AI79=AY79,COLUMN(AD79:AI79)-COLUMN(AD79)+1),COUNTIF(AP79:AQ79,AY79))),0)</f>
        <v>B1</v>
      </c>
      <c r="BA79" s="304">
        <f t="array" ref="BA79">IFERROR(INDEX(X79:AC79,SMALL(IF(AD79:AI79=BB79,COLUMN(AD79:AI79)-COLUMN(AD79)+1),COUNTIF(AP79:AR79,BB79))),0)</f>
        <v>302</v>
      </c>
      <c r="BB79" s="304">
        <f t="array" ref="BB79">IFERROR(LARGE(AD79:AI79,3),0)</f>
        <v>76</v>
      </c>
      <c r="BC79" s="304" t="str">
        <f t="array" ref="BC79">IFERROR(INDEX(AJ79:AO79,SMALL(IF(AD79:AI79=BB79,COLUMN(AD79:AI79)-COLUMN(AD79)+1),COUNTIF(AP79:AR79,BB79))),0)</f>
        <v>C1</v>
      </c>
      <c r="BD79" s="305">
        <f t="array" ref="BD79">IFERROR(INDEX(X79:AC79,SMALL(IF(AD79:AI79=BE79,COLUMN(AD79:AI79)-COLUMN(AD79)+1),COUNTIF(AP79:AS79,BE79))),0)</f>
        <v>54</v>
      </c>
      <c r="BE79" s="305">
        <f t="shared" si="99"/>
        <v>76</v>
      </c>
      <c r="BF79" s="305" t="str">
        <f t="array" ref="BF79">IFERROR(INDEX(AJ79:AO79,SMALL(IF(AD79:AI79=BE79,COLUMN(AD79:AI79)-COLUMN(AD79)+1),COUNTIF(AP79:AS79,BE79))),0)</f>
        <v>C1</v>
      </c>
      <c r="BG79" s="306">
        <f t="array" ref="BG79">IFERROR(INDEX(X79:AC79,SMALL(IF(AD79:AI79=BH79,COLUMN(AD79:AI79)-COLUMN(AD79)+1),COUNTIF(AP79:AT79,BH79))),0)</f>
        <v>55</v>
      </c>
      <c r="BH79" s="306">
        <f t="shared" si="100"/>
        <v>60</v>
      </c>
      <c r="BI79" s="306" t="str">
        <f t="array" ref="BI79">IFERROR(INDEX(AJ79:AO79,SMALL(IF(AD79:AI79=BH79,COLUMN(AD79:AI79)-COLUMN(AD79)+1),COUNTIF(AP79:AT79,BH79))),0)</f>
        <v>C2</v>
      </c>
      <c r="BJ79" s="307">
        <f>IF(COUNTIF(AD79:AI79,0)=0,IF(COUNTIFS(AD79:AI79,"*F*")=0,SUM(LARGE(AD79:AI79,{1,2,3,4,5})),IF(COUNTIFS(AD79:AI79,"*F*")=1,SUM(LARGE(AD79:AI79,{1,2,3,4,5})),IF(COUNTIFS(AD79:AI79,"*F*")=2,"C",IF(COUNTIFS(AD79:AI79,"*F*")&gt;2,"F")))),IF(COUNTIFS(AD79:AH79,"*F*")=0,SUM(AD79:AH79),IF(COUNTIFS(AD79:AH79,"*F*")=1,"C",IF(COUNTIFS(AD79:AH79,"*F*")&gt;=2,"F"))))</f>
        <v>371</v>
      </c>
      <c r="BK79" s="308">
        <f t="shared" si="101"/>
        <v>74.2</v>
      </c>
    </row>
    <row r="80" spans="1:63" ht="17.25" x14ac:dyDescent="0.3">
      <c r="A80" s="317">
        <v>78</v>
      </c>
      <c r="B80" s="287" t="str">
        <f t="shared" si="74"/>
        <v>C</v>
      </c>
      <c r="C80" s="296" t="s">
        <v>0</v>
      </c>
      <c r="D80" s="323">
        <v>17603732</v>
      </c>
      <c r="E80" s="322" t="s">
        <v>423</v>
      </c>
      <c r="F80" s="324">
        <v>301</v>
      </c>
      <c r="G80" s="312">
        <v>96</v>
      </c>
      <c r="H80" s="312" t="s">
        <v>15</v>
      </c>
      <c r="I80" s="324">
        <v>302</v>
      </c>
      <c r="J80" s="312">
        <v>95</v>
      </c>
      <c r="K80" s="312" t="s">
        <v>15</v>
      </c>
      <c r="L80" s="324">
        <v>55</v>
      </c>
      <c r="M80" s="324">
        <v>61</v>
      </c>
      <c r="N80" s="324" t="s">
        <v>19</v>
      </c>
      <c r="O80" s="324">
        <v>54</v>
      </c>
      <c r="P80" s="312">
        <v>93</v>
      </c>
      <c r="Q80" s="312" t="s">
        <v>16</v>
      </c>
      <c r="R80" s="324">
        <v>30</v>
      </c>
      <c r="S80" s="312">
        <v>93</v>
      </c>
      <c r="T80" s="312" t="s">
        <v>15</v>
      </c>
      <c r="U80" s="309"/>
      <c r="V80" s="309"/>
      <c r="W80" s="309"/>
      <c r="X80" s="294">
        <f t="shared" si="75"/>
        <v>301</v>
      </c>
      <c r="Y80" s="294">
        <f t="shared" si="76"/>
        <v>302</v>
      </c>
      <c r="Z80" s="294">
        <f t="shared" si="77"/>
        <v>55</v>
      </c>
      <c r="AA80" s="294">
        <f t="shared" si="78"/>
        <v>54</v>
      </c>
      <c r="AB80" s="294">
        <f t="shared" si="79"/>
        <v>30</v>
      </c>
      <c r="AC80" s="294">
        <f t="shared" si="80"/>
        <v>0</v>
      </c>
      <c r="AD80" s="284">
        <f t="shared" si="81"/>
        <v>96</v>
      </c>
      <c r="AE80" s="284">
        <f t="shared" si="82"/>
        <v>95</v>
      </c>
      <c r="AF80" s="284">
        <f t="shared" si="83"/>
        <v>61</v>
      </c>
      <c r="AG80" s="284">
        <f t="shared" si="84"/>
        <v>93</v>
      </c>
      <c r="AH80" s="284">
        <f t="shared" si="85"/>
        <v>93</v>
      </c>
      <c r="AI80" s="284">
        <f t="shared" si="86"/>
        <v>0</v>
      </c>
      <c r="AJ80" s="285" t="str">
        <f t="shared" si="87"/>
        <v>A1</v>
      </c>
      <c r="AK80" s="285" t="str">
        <f t="shared" si="88"/>
        <v>A1</v>
      </c>
      <c r="AL80" s="285" t="str">
        <f t="shared" si="89"/>
        <v>C1</v>
      </c>
      <c r="AM80" s="285" t="str">
        <f t="shared" si="90"/>
        <v>A2</v>
      </c>
      <c r="AN80" s="285" t="str">
        <f t="shared" si="91"/>
        <v>A1</v>
      </c>
      <c r="AO80" s="285">
        <f t="shared" si="92"/>
        <v>0</v>
      </c>
      <c r="AP80" s="310">
        <f t="shared" si="93"/>
        <v>96</v>
      </c>
      <c r="AQ80" s="310">
        <f t="shared" si="94"/>
        <v>95</v>
      </c>
      <c r="AR80" s="310">
        <f t="shared" si="95"/>
        <v>93</v>
      </c>
      <c r="AS80" s="310">
        <f t="shared" si="96"/>
        <v>93</v>
      </c>
      <c r="AT80" s="310">
        <f t="shared" si="97"/>
        <v>61</v>
      </c>
      <c r="AU80" s="301">
        <f t="array" ref="AU80">IFERROR(INDEX(X80:AC80,SMALL(IF(AD80:AI80=AV80,COLUMN(AD80:AI80)-COLUMN(AD80)+1),COUNTIF(AP80:AP80,AV80))),0)</f>
        <v>301</v>
      </c>
      <c r="AV80" s="301">
        <f t="shared" si="98"/>
        <v>96</v>
      </c>
      <c r="AW80" s="301" t="str">
        <f t="array" ref="AW80">IFERROR(INDEX(AJ80:AO80,SMALL(IF(AD80:AI80=AV80,COLUMN(AD80:AI80)-COLUMN(AD80)+1),COUNTIF(AP80:AP80,AV80))),0)</f>
        <v>A1</v>
      </c>
      <c r="AX80" s="302">
        <f t="array" ref="AX80">IFERROR(INDEX(X80:AC80,SMALL(IF(AD80:AI80=AY80,COLUMN(AD80:AI80)-COLUMN(AD80)+1),COUNTIF(AP80:AQ80,AY80))),0)</f>
        <v>302</v>
      </c>
      <c r="AY80" s="302">
        <f t="array" ref="AY80">IFERROR(LARGE(AD80:AI80,2),0)</f>
        <v>95</v>
      </c>
      <c r="AZ80" s="303" t="str">
        <f t="array" ref="AZ80">IFERROR(INDEX(AJ80:AO80,SMALL(IF(AD80:AI80=AY80,COLUMN(AD80:AI80)-COLUMN(AD80)+1),COUNTIF(AP80:AQ80,AY80))),0)</f>
        <v>A1</v>
      </c>
      <c r="BA80" s="304">
        <f t="array" ref="BA80">IFERROR(INDEX(X80:AC80,SMALL(IF(AD80:AI80=BB80,COLUMN(AD80:AI80)-COLUMN(AD80)+1),COUNTIF(AP80:AR80,BB80))),0)</f>
        <v>54</v>
      </c>
      <c r="BB80" s="304">
        <f t="array" ref="BB80">IFERROR(LARGE(AD80:AI80,3),0)</f>
        <v>93</v>
      </c>
      <c r="BC80" s="304" t="str">
        <f t="array" ref="BC80">IFERROR(INDEX(AJ80:AO80,SMALL(IF(AD80:AI80=BB80,COLUMN(AD80:AI80)-COLUMN(AD80)+1),COUNTIF(AP80:AR80,BB80))),0)</f>
        <v>A2</v>
      </c>
      <c r="BD80" s="305">
        <f t="array" ref="BD80">IFERROR(INDEX(X80:AC80,SMALL(IF(AD80:AI80=BE80,COLUMN(AD80:AI80)-COLUMN(AD80)+1),COUNTIF(AP80:AS80,BE80))),0)</f>
        <v>30</v>
      </c>
      <c r="BE80" s="305">
        <f t="shared" si="99"/>
        <v>93</v>
      </c>
      <c r="BF80" s="305" t="str">
        <f t="array" ref="BF80">IFERROR(INDEX(AJ80:AO80,SMALL(IF(AD80:AI80=BE80,COLUMN(AD80:AI80)-COLUMN(AD80)+1),COUNTIF(AP80:AS80,BE80))),0)</f>
        <v>A1</v>
      </c>
      <c r="BG80" s="306">
        <f t="array" ref="BG80">IFERROR(INDEX(X80:AC80,SMALL(IF(AD80:AI80=BH80,COLUMN(AD80:AI80)-COLUMN(AD80)+1),COUNTIF(AP80:AT80,BH80))),0)</f>
        <v>55</v>
      </c>
      <c r="BH80" s="306">
        <f t="shared" si="100"/>
        <v>61</v>
      </c>
      <c r="BI80" s="306" t="str">
        <f t="array" ref="BI80">IFERROR(INDEX(AJ80:AO80,SMALL(IF(AD80:AI80=BH80,COLUMN(AD80:AI80)-COLUMN(AD80)+1),COUNTIF(AP80:AT80,BH80))),0)</f>
        <v>C1</v>
      </c>
      <c r="BJ80" s="307">
        <f>IF(COUNTIF(AD80:AI80,0)=0,IF(COUNTIFS(AD80:AI80,"*F*")=0,SUM(LARGE(AD80:AI80,{1,2,3,4,5})),IF(COUNTIFS(AD80:AI80,"*F*")=1,SUM(LARGE(AD80:AI80,{1,2,3,4,5})),IF(COUNTIFS(AD80:AI80,"*F*")=2,"C",IF(COUNTIFS(AD80:AI80,"*F*")&gt;2,"F")))),IF(COUNTIFS(AD80:AH80,"*F*")=0,SUM(AD80:AH80),IF(COUNTIFS(AD80:AH80,"*F*")=1,"C",IF(COUNTIFS(AD80:AH80,"*F*")&gt;=2,"F"))))</f>
        <v>438</v>
      </c>
      <c r="BK80" s="308">
        <f t="shared" si="101"/>
        <v>87.6</v>
      </c>
    </row>
    <row r="81" spans="1:63" ht="17.25" x14ac:dyDescent="0.3">
      <c r="A81" s="317">
        <v>79</v>
      </c>
      <c r="B81" s="287" t="str">
        <f t="shared" si="74"/>
        <v>C</v>
      </c>
      <c r="C81" s="296" t="s">
        <v>1</v>
      </c>
      <c r="D81" s="323">
        <v>17603733</v>
      </c>
      <c r="E81" s="322" t="s">
        <v>426</v>
      </c>
      <c r="F81" s="324">
        <v>301</v>
      </c>
      <c r="G81" s="312">
        <v>86</v>
      </c>
      <c r="H81" s="312" t="s">
        <v>18</v>
      </c>
      <c r="I81" s="324">
        <v>65</v>
      </c>
      <c r="J81" s="312">
        <v>71</v>
      </c>
      <c r="K81" s="312" t="s">
        <v>21</v>
      </c>
      <c r="L81" s="324">
        <v>55</v>
      </c>
      <c r="M81" s="324">
        <v>60</v>
      </c>
      <c r="N81" s="324" t="s">
        <v>20</v>
      </c>
      <c r="O81" s="324">
        <v>54</v>
      </c>
      <c r="P81" s="312">
        <v>83</v>
      </c>
      <c r="Q81" s="312" t="s">
        <v>18</v>
      </c>
      <c r="R81" s="324">
        <v>30</v>
      </c>
      <c r="S81" s="312">
        <v>79</v>
      </c>
      <c r="T81" s="312" t="s">
        <v>17</v>
      </c>
      <c r="U81" s="309"/>
      <c r="V81" s="309"/>
      <c r="W81" s="309"/>
      <c r="X81" s="294">
        <f t="shared" si="75"/>
        <v>301</v>
      </c>
      <c r="Y81" s="294">
        <f t="shared" si="76"/>
        <v>65</v>
      </c>
      <c r="Z81" s="294">
        <f t="shared" si="77"/>
        <v>55</v>
      </c>
      <c r="AA81" s="294">
        <f t="shared" si="78"/>
        <v>54</v>
      </c>
      <c r="AB81" s="294">
        <f t="shared" si="79"/>
        <v>30</v>
      </c>
      <c r="AC81" s="294">
        <f t="shared" si="80"/>
        <v>0</v>
      </c>
      <c r="AD81" s="284">
        <f t="shared" si="81"/>
        <v>86</v>
      </c>
      <c r="AE81" s="284">
        <f t="shared" si="82"/>
        <v>71</v>
      </c>
      <c r="AF81" s="284">
        <f t="shared" si="83"/>
        <v>60</v>
      </c>
      <c r="AG81" s="284">
        <f t="shared" si="84"/>
        <v>83</v>
      </c>
      <c r="AH81" s="284">
        <f t="shared" si="85"/>
        <v>79</v>
      </c>
      <c r="AI81" s="284">
        <f t="shared" si="86"/>
        <v>0</v>
      </c>
      <c r="AJ81" s="285" t="str">
        <f t="shared" si="87"/>
        <v>B2</v>
      </c>
      <c r="AK81" s="285" t="str">
        <f t="shared" si="88"/>
        <v>D1</v>
      </c>
      <c r="AL81" s="285" t="str">
        <f t="shared" si="89"/>
        <v>C2</v>
      </c>
      <c r="AM81" s="285" t="str">
        <f t="shared" si="90"/>
        <v>B2</v>
      </c>
      <c r="AN81" s="285" t="str">
        <f t="shared" si="91"/>
        <v>B1</v>
      </c>
      <c r="AO81" s="285">
        <f t="shared" si="92"/>
        <v>0</v>
      </c>
      <c r="AP81" s="310">
        <f t="shared" si="93"/>
        <v>86</v>
      </c>
      <c r="AQ81" s="310">
        <f t="shared" si="94"/>
        <v>83</v>
      </c>
      <c r="AR81" s="310">
        <f t="shared" si="95"/>
        <v>79</v>
      </c>
      <c r="AS81" s="310">
        <f t="shared" si="96"/>
        <v>71</v>
      </c>
      <c r="AT81" s="310">
        <f t="shared" si="97"/>
        <v>60</v>
      </c>
      <c r="AU81" s="301">
        <f t="array" ref="AU81">IFERROR(INDEX(X81:AC81,SMALL(IF(AD81:AI81=AV81,COLUMN(AD81:AI81)-COLUMN(AD81)+1),COUNTIF(AP81:AP81,AV81))),0)</f>
        <v>301</v>
      </c>
      <c r="AV81" s="301">
        <f t="shared" si="98"/>
        <v>86</v>
      </c>
      <c r="AW81" s="301" t="str">
        <f t="array" ref="AW81">IFERROR(INDEX(AJ81:AO81,SMALL(IF(AD81:AI81=AV81,COLUMN(AD81:AI81)-COLUMN(AD81)+1),COUNTIF(AP81:AP81,AV81))),0)</f>
        <v>B2</v>
      </c>
      <c r="AX81" s="302">
        <f t="array" ref="AX81">IFERROR(INDEX(X81:AC81,SMALL(IF(AD81:AI81=AY81,COLUMN(AD81:AI81)-COLUMN(AD81)+1),COUNTIF(AP81:AQ81,AY81))),0)</f>
        <v>54</v>
      </c>
      <c r="AY81" s="302">
        <f t="array" ref="AY81">IFERROR(LARGE(AD81:AI81,2),0)</f>
        <v>83</v>
      </c>
      <c r="AZ81" s="303" t="str">
        <f t="array" ref="AZ81">IFERROR(INDEX(AJ81:AO81,SMALL(IF(AD81:AI81=AY81,COLUMN(AD81:AI81)-COLUMN(AD81)+1),COUNTIF(AP81:AQ81,AY81))),0)</f>
        <v>B2</v>
      </c>
      <c r="BA81" s="304">
        <f t="array" ref="BA81">IFERROR(INDEX(X81:AC81,SMALL(IF(AD81:AI81=BB81,COLUMN(AD81:AI81)-COLUMN(AD81)+1),COUNTIF(AP81:AR81,BB81))),0)</f>
        <v>30</v>
      </c>
      <c r="BB81" s="304">
        <f t="array" ref="BB81">IFERROR(LARGE(AD81:AI81,3),0)</f>
        <v>79</v>
      </c>
      <c r="BC81" s="304" t="str">
        <f t="array" ref="BC81">IFERROR(INDEX(AJ81:AO81,SMALL(IF(AD81:AI81=BB81,COLUMN(AD81:AI81)-COLUMN(AD81)+1),COUNTIF(AP81:AR81,BB81))),0)</f>
        <v>B1</v>
      </c>
      <c r="BD81" s="305">
        <f t="array" ref="BD81">IFERROR(INDEX(X81:AC81,SMALL(IF(AD81:AI81=BE81,COLUMN(AD81:AI81)-COLUMN(AD81)+1),COUNTIF(AP81:AS81,BE81))),0)</f>
        <v>65</v>
      </c>
      <c r="BE81" s="305">
        <f t="shared" si="99"/>
        <v>71</v>
      </c>
      <c r="BF81" s="305" t="str">
        <f t="array" ref="BF81">IFERROR(INDEX(AJ81:AO81,SMALL(IF(AD81:AI81=BE81,COLUMN(AD81:AI81)-COLUMN(AD81)+1),COUNTIF(AP81:AS81,BE81))),0)</f>
        <v>D1</v>
      </c>
      <c r="BG81" s="306">
        <f t="array" ref="BG81">IFERROR(INDEX(X81:AC81,SMALL(IF(AD81:AI81=BH81,COLUMN(AD81:AI81)-COLUMN(AD81)+1),COUNTIF(AP81:AT81,BH81))),0)</f>
        <v>55</v>
      </c>
      <c r="BH81" s="306">
        <f t="shared" si="100"/>
        <v>60</v>
      </c>
      <c r="BI81" s="306" t="str">
        <f t="array" ref="BI81">IFERROR(INDEX(AJ81:AO81,SMALL(IF(AD81:AI81=BH81,COLUMN(AD81:AI81)-COLUMN(AD81)+1),COUNTIF(AP81:AT81,BH81))),0)</f>
        <v>C2</v>
      </c>
      <c r="BJ81" s="307">
        <f>IF(COUNTIF(AD81:AI81,0)=0,IF(COUNTIFS(AD81:AI81,"*F*")=0,SUM(LARGE(AD81:AI81,{1,2,3,4,5})),IF(COUNTIFS(AD81:AI81,"*F*")=1,SUM(LARGE(AD81:AI81,{1,2,3,4,5})),IF(COUNTIFS(AD81:AI81,"*F*")=2,"C",IF(COUNTIFS(AD81:AI81,"*F*")&gt;2,"F")))),IF(COUNTIFS(AD81:AH81,"*F*")=0,SUM(AD81:AH81),IF(COUNTIFS(AD81:AH81,"*F*")=1,"C",IF(COUNTIFS(AD81:AH81,"*F*")&gt;=2,"F"))))</f>
        <v>379</v>
      </c>
      <c r="BK81" s="308">
        <f t="shared" si="101"/>
        <v>75.8</v>
      </c>
    </row>
    <row r="82" spans="1:63" ht="15" customHeight="1" x14ac:dyDescent="0.3">
      <c r="A82" s="317">
        <v>80</v>
      </c>
      <c r="B82" s="287" t="str">
        <f t="shared" si="74"/>
        <v/>
      </c>
      <c r="C82" s="296"/>
      <c r="D82" s="323"/>
      <c r="E82" s="322"/>
      <c r="F82" s="309"/>
      <c r="G82" s="309"/>
      <c r="H82" s="309"/>
      <c r="I82" s="309"/>
      <c r="J82" s="309"/>
      <c r="K82" s="309"/>
      <c r="L82" s="309"/>
      <c r="M82" s="315"/>
      <c r="N82" s="315"/>
      <c r="O82" s="309"/>
      <c r="P82" s="309"/>
      <c r="Q82" s="309"/>
      <c r="R82" s="309"/>
      <c r="S82" s="309"/>
      <c r="T82" s="309"/>
      <c r="U82" s="309"/>
      <c r="V82" s="309"/>
      <c r="W82" s="309"/>
      <c r="X82" s="294">
        <f t="shared" si="75"/>
        <v>0</v>
      </c>
      <c r="Y82" s="294">
        <f t="shared" si="76"/>
        <v>0</v>
      </c>
      <c r="Z82" s="294">
        <f t="shared" si="77"/>
        <v>0</v>
      </c>
      <c r="AA82" s="294">
        <f t="shared" si="78"/>
        <v>0</v>
      </c>
      <c r="AB82" s="294">
        <f t="shared" si="79"/>
        <v>0</v>
      </c>
      <c r="AC82" s="294">
        <f t="shared" si="80"/>
        <v>0</v>
      </c>
      <c r="AD82" s="284">
        <f t="shared" si="81"/>
        <v>0</v>
      </c>
      <c r="AE82" s="284">
        <f t="shared" si="82"/>
        <v>0</v>
      </c>
      <c r="AF82" s="284">
        <f t="shared" si="83"/>
        <v>0</v>
      </c>
      <c r="AG82" s="284">
        <f t="shared" si="84"/>
        <v>0</v>
      </c>
      <c r="AH82" s="284">
        <f t="shared" si="85"/>
        <v>0</v>
      </c>
      <c r="AI82" s="284">
        <f t="shared" si="86"/>
        <v>0</v>
      </c>
      <c r="AJ82" s="285">
        <f t="shared" si="87"/>
        <v>0</v>
      </c>
      <c r="AK82" s="285">
        <f t="shared" si="88"/>
        <v>0</v>
      </c>
      <c r="AL82" s="285">
        <f t="shared" si="89"/>
        <v>0</v>
      </c>
      <c r="AM82" s="285">
        <f t="shared" si="90"/>
        <v>0</v>
      </c>
      <c r="AN82" s="285">
        <f t="shared" si="91"/>
        <v>0</v>
      </c>
      <c r="AO82" s="285">
        <f t="shared" si="92"/>
        <v>0</v>
      </c>
      <c r="AP82" s="310">
        <f t="shared" si="93"/>
        <v>0</v>
      </c>
      <c r="AQ82" s="310">
        <f t="shared" si="94"/>
        <v>0</v>
      </c>
      <c r="AR82" s="310">
        <f t="shared" si="95"/>
        <v>0</v>
      </c>
      <c r="AS82" s="310">
        <f t="shared" si="96"/>
        <v>0</v>
      </c>
      <c r="AT82" s="310">
        <f t="shared" si="97"/>
        <v>0</v>
      </c>
      <c r="AU82" s="301">
        <f t="array" ref="AU82">IFERROR(INDEX(X82:AC82,SMALL(IF(AD82:AI82=AV82,COLUMN(AD82:AI82)-COLUMN(AD82)+1),COUNTIF(AP82:AP82,AV82))),0)</f>
        <v>0</v>
      </c>
      <c r="AV82" s="301">
        <f t="shared" si="98"/>
        <v>0</v>
      </c>
      <c r="AW82" s="301">
        <f t="array" ref="AW82">IFERROR(INDEX(AJ82:AO82,SMALL(IF(AD82:AI82=AV82,COLUMN(AD82:AI82)-COLUMN(AD82)+1),COUNTIF(AP82:AP82,AV82))),0)</f>
        <v>0</v>
      </c>
      <c r="AX82" s="302">
        <f t="array" ref="AX82">IFERROR(INDEX(X82:AC82,SMALL(IF(AD82:AI82=AY82,COLUMN(AD82:AI82)-COLUMN(AD82)+1),COUNTIF(AP82:AQ82,AY82))),0)</f>
        <v>0</v>
      </c>
      <c r="AY82" s="302">
        <f t="array" ref="AY82">IFERROR(LARGE(AD82:AI82,2),0)</f>
        <v>0</v>
      </c>
      <c r="AZ82" s="303">
        <f t="array" ref="AZ82">IFERROR(INDEX(AJ82:AO82,SMALL(IF(AD82:AI82=AY82,COLUMN(AD82:AI82)-COLUMN(AD82)+1),COUNTIF(AP82:AQ82,AY82))),0)</f>
        <v>0</v>
      </c>
      <c r="BA82" s="304">
        <f t="array" ref="BA82">IFERROR(INDEX(X82:AC82,SMALL(IF(AD82:AI82=BB82,COLUMN(AD82:AI82)-COLUMN(AD82)+1),COUNTIF(AP82:AR82,BB82))),0)</f>
        <v>0</v>
      </c>
      <c r="BB82" s="304">
        <f t="array" ref="BB82">IFERROR(LARGE(AD82:AI82,3),0)</f>
        <v>0</v>
      </c>
      <c r="BC82" s="304">
        <f t="array" ref="BC82">IFERROR(INDEX(AJ82:AO82,SMALL(IF(AD82:AI82=BB82,COLUMN(AD82:AI82)-COLUMN(AD82)+1),COUNTIF(AP82:AR82,BB82))),0)</f>
        <v>0</v>
      </c>
      <c r="BD82" s="305">
        <f t="array" ref="BD82">IFERROR(INDEX(X82:AC82,SMALL(IF(AD82:AI82=BE82,COLUMN(AD82:AI82)-COLUMN(AD82)+1),COUNTIF(AP82:AS82,BE82))),0)</f>
        <v>0</v>
      </c>
      <c r="BE82" s="305">
        <f t="shared" si="99"/>
        <v>0</v>
      </c>
      <c r="BF82" s="305">
        <f t="array" ref="BF82">IFERROR(INDEX(AJ82:AO82,SMALL(IF(AD82:AI82=BE82,COLUMN(AD82:AI82)-COLUMN(AD82)+1),COUNTIF(AP82:AS82,BE82))),0)</f>
        <v>0</v>
      </c>
      <c r="BG82" s="306">
        <f t="array" ref="BG82">IFERROR(INDEX(X82:AC82,SMALL(IF(AD82:AI82=BH82,COLUMN(AD82:AI82)-COLUMN(AD82)+1),COUNTIF(AP82:AT82,BH82))),0)</f>
        <v>0</v>
      </c>
      <c r="BH82" s="306">
        <f t="shared" si="100"/>
        <v>0</v>
      </c>
      <c r="BI82" s="306">
        <f t="array" ref="BI82">IFERROR(INDEX(AJ82:AO82,SMALL(IF(AD82:AI82=BH82,COLUMN(AD82:AI82)-COLUMN(AD82)+1),COUNTIF(AP82:AT82,BH82))),0)</f>
        <v>0</v>
      </c>
      <c r="BJ82" s="307">
        <f>IF(COUNTIF(AD82:AI82,0)=0,IF(COUNTIFS(AD82:AI82,"*F*")=0,SUM(LARGE(AD82:AI82,{1,2,3,4,5})),IF(COUNTIFS(AD82:AI82,"*F*")=1,SUM(LARGE(AD82:AI82,{1,2,3,4,5})),IF(COUNTIFS(AD82:AI82,"*F*")=2,"C",IF(COUNTIFS(AD82:AI82,"*F*")&gt;2,"F")))),IF(COUNTIFS(AD82:AH82,"*F*")=0,SUM(AD82:AH82),IF(COUNTIFS(AD82:AH82,"*F*")=1,"C",IF(COUNTIFS(AD82:AH82,"*F*")&gt;=2,"F"))))</f>
        <v>0</v>
      </c>
      <c r="BK82" s="308">
        <f t="shared" si="101"/>
        <v>0</v>
      </c>
    </row>
    <row r="83" spans="1:63" ht="17.25" x14ac:dyDescent="0.3">
      <c r="A83" s="317">
        <v>81</v>
      </c>
      <c r="B83" s="287" t="str">
        <f t="shared" si="74"/>
        <v/>
      </c>
      <c r="C83" s="296"/>
      <c r="D83" s="323"/>
      <c r="E83" s="322"/>
      <c r="F83" s="309"/>
      <c r="G83" s="309"/>
      <c r="H83" s="309"/>
      <c r="I83" s="309"/>
      <c r="J83" s="309"/>
      <c r="K83" s="309"/>
      <c r="L83" s="309"/>
      <c r="M83" s="315"/>
      <c r="N83" s="315"/>
      <c r="O83" s="309"/>
      <c r="P83" s="309"/>
      <c r="Q83" s="309"/>
      <c r="R83" s="309"/>
      <c r="S83" s="309"/>
      <c r="T83" s="309"/>
      <c r="U83" s="309"/>
      <c r="V83" s="309"/>
      <c r="W83" s="309"/>
      <c r="X83" s="294">
        <f t="shared" si="75"/>
        <v>0</v>
      </c>
      <c r="Y83" s="294">
        <f t="shared" si="76"/>
        <v>0</v>
      </c>
      <c r="Z83" s="294">
        <f t="shared" si="77"/>
        <v>0</v>
      </c>
      <c r="AA83" s="294">
        <f t="shared" si="78"/>
        <v>0</v>
      </c>
      <c r="AB83" s="294">
        <f t="shared" si="79"/>
        <v>0</v>
      </c>
      <c r="AC83" s="294">
        <f t="shared" si="80"/>
        <v>0</v>
      </c>
      <c r="AD83" s="284">
        <f t="shared" si="81"/>
        <v>0</v>
      </c>
      <c r="AE83" s="284">
        <f t="shared" si="82"/>
        <v>0</v>
      </c>
      <c r="AF83" s="284">
        <f t="shared" si="83"/>
        <v>0</v>
      </c>
      <c r="AG83" s="284">
        <f t="shared" si="84"/>
        <v>0</v>
      </c>
      <c r="AH83" s="284">
        <f t="shared" si="85"/>
        <v>0</v>
      </c>
      <c r="AI83" s="284">
        <f t="shared" si="86"/>
        <v>0</v>
      </c>
      <c r="AJ83" s="285">
        <f t="shared" si="87"/>
        <v>0</v>
      </c>
      <c r="AK83" s="285">
        <f t="shared" si="88"/>
        <v>0</v>
      </c>
      <c r="AL83" s="285">
        <f t="shared" si="89"/>
        <v>0</v>
      </c>
      <c r="AM83" s="285">
        <f t="shared" si="90"/>
        <v>0</v>
      </c>
      <c r="AN83" s="285">
        <f t="shared" si="91"/>
        <v>0</v>
      </c>
      <c r="AO83" s="285">
        <f t="shared" si="92"/>
        <v>0</v>
      </c>
      <c r="AP83" s="310">
        <f t="shared" si="93"/>
        <v>0</v>
      </c>
      <c r="AQ83" s="310">
        <f t="shared" si="94"/>
        <v>0</v>
      </c>
      <c r="AR83" s="310">
        <f t="shared" si="95"/>
        <v>0</v>
      </c>
      <c r="AS83" s="310">
        <f t="shared" si="96"/>
        <v>0</v>
      </c>
      <c r="AT83" s="310">
        <f t="shared" si="97"/>
        <v>0</v>
      </c>
      <c r="AU83" s="301">
        <f t="array" ref="AU83">IFERROR(INDEX(X83:AC83,SMALL(IF(AD83:AI83=AV83,COLUMN(AD83:AI83)-COLUMN(AD83)+1),COUNTIF(AP83:AP83,AV83))),0)</f>
        <v>0</v>
      </c>
      <c r="AV83" s="301">
        <f t="shared" si="98"/>
        <v>0</v>
      </c>
      <c r="AW83" s="301">
        <f t="array" ref="AW83">IFERROR(INDEX(AJ83:AO83,SMALL(IF(AD83:AI83=AV83,COLUMN(AD83:AI83)-COLUMN(AD83)+1),COUNTIF(AP83:AP83,AV83))),0)</f>
        <v>0</v>
      </c>
      <c r="AX83" s="302">
        <f t="array" ref="AX83">IFERROR(INDEX(X83:AC83,SMALL(IF(AD83:AI83=AY83,COLUMN(AD83:AI83)-COLUMN(AD83)+1),COUNTIF(AP83:AQ83,AY83))),0)</f>
        <v>0</v>
      </c>
      <c r="AY83" s="302">
        <f t="array" ref="AY83">IFERROR(LARGE(AD83:AI83,2),0)</f>
        <v>0</v>
      </c>
      <c r="AZ83" s="303">
        <f t="array" ref="AZ83">IFERROR(INDEX(AJ83:AO83,SMALL(IF(AD83:AI83=AY83,COLUMN(AD83:AI83)-COLUMN(AD83)+1),COUNTIF(AP83:AQ83,AY83))),0)</f>
        <v>0</v>
      </c>
      <c r="BA83" s="304">
        <f t="array" ref="BA83">IFERROR(INDEX(X83:AC83,SMALL(IF(AD83:AI83=BB83,COLUMN(AD83:AI83)-COLUMN(AD83)+1),COUNTIF(AP83:AR83,BB83))),0)</f>
        <v>0</v>
      </c>
      <c r="BB83" s="304">
        <f t="array" ref="BB83">IFERROR(LARGE(AD83:AI83,3),0)</f>
        <v>0</v>
      </c>
      <c r="BC83" s="304">
        <f t="array" ref="BC83">IFERROR(INDEX(AJ83:AO83,SMALL(IF(AD83:AI83=BB83,COLUMN(AD83:AI83)-COLUMN(AD83)+1),COUNTIF(AP83:AR83,BB83))),0)</f>
        <v>0</v>
      </c>
      <c r="BD83" s="305">
        <f t="array" ref="BD83">IFERROR(INDEX(X83:AC83,SMALL(IF(AD83:AI83=BE83,COLUMN(AD83:AI83)-COLUMN(AD83)+1),COUNTIF(AP83:AS83,BE83))),0)</f>
        <v>0</v>
      </c>
      <c r="BE83" s="305">
        <f t="shared" si="99"/>
        <v>0</v>
      </c>
      <c r="BF83" s="305">
        <f t="array" ref="BF83">IFERROR(INDEX(AJ83:AO83,SMALL(IF(AD83:AI83=BE83,COLUMN(AD83:AI83)-COLUMN(AD83)+1),COUNTIF(AP83:AS83,BE83))),0)</f>
        <v>0</v>
      </c>
      <c r="BG83" s="306">
        <f t="array" ref="BG83">IFERROR(INDEX(X83:AC83,SMALL(IF(AD83:AI83=BH83,COLUMN(AD83:AI83)-COLUMN(AD83)+1),COUNTIF(AP83:AT83,BH83))),0)</f>
        <v>0</v>
      </c>
      <c r="BH83" s="306">
        <f t="shared" si="100"/>
        <v>0</v>
      </c>
      <c r="BI83" s="306">
        <f t="array" ref="BI83">IFERROR(INDEX(AJ83:AO83,SMALL(IF(AD83:AI83=BH83,COLUMN(AD83:AI83)-COLUMN(AD83)+1),COUNTIF(AP83:AT83,BH83))),0)</f>
        <v>0</v>
      </c>
      <c r="BJ83" s="307">
        <f>IF(COUNTIF(AD83:AI83,0)=0,IF(COUNTIFS(AD83:AI83,"*F*")=0,SUM(LARGE(AD83:AI83,{1,2,3,4,5})),IF(COUNTIFS(AD83:AI83,"*F*")=1,SUM(LARGE(AD83:AI83,{1,2,3,4,5})),IF(COUNTIFS(AD83:AI83,"*F*")=2,"C",IF(COUNTIFS(AD83:AI83,"*F*")&gt;2,"F")))),IF(COUNTIFS(AD83:AH83,"*F*")=0,SUM(AD83:AH83),IF(COUNTIFS(AD83:AH83,"*F*")=1,"C",IF(COUNTIFS(AD83:AH83,"*F*")&gt;=2,"F"))))</f>
        <v>0</v>
      </c>
      <c r="BK83" s="308">
        <f t="shared" si="101"/>
        <v>0</v>
      </c>
    </row>
    <row r="84" spans="1:63" ht="17.25" x14ac:dyDescent="0.3">
      <c r="A84" s="317">
        <v>82</v>
      </c>
      <c r="B84" s="287" t="str">
        <f t="shared" si="74"/>
        <v/>
      </c>
      <c r="C84" s="296"/>
      <c r="D84" s="323"/>
      <c r="E84" s="322"/>
      <c r="F84" s="309"/>
      <c r="G84" s="309"/>
      <c r="H84" s="309"/>
      <c r="I84" s="309"/>
      <c r="J84" s="309"/>
      <c r="K84" s="309"/>
      <c r="L84" s="309"/>
      <c r="M84" s="315"/>
      <c r="N84" s="315"/>
      <c r="O84" s="309"/>
      <c r="P84" s="309"/>
      <c r="Q84" s="309"/>
      <c r="R84" s="309"/>
      <c r="S84" s="309"/>
      <c r="T84" s="309"/>
      <c r="U84" s="309"/>
      <c r="V84" s="309"/>
      <c r="W84" s="309"/>
      <c r="X84" s="294">
        <f t="shared" si="75"/>
        <v>0</v>
      </c>
      <c r="Y84" s="294">
        <f t="shared" si="76"/>
        <v>0</v>
      </c>
      <c r="Z84" s="294">
        <f t="shared" si="77"/>
        <v>0</v>
      </c>
      <c r="AA84" s="294">
        <f t="shared" si="78"/>
        <v>0</v>
      </c>
      <c r="AB84" s="294">
        <f t="shared" si="79"/>
        <v>0</v>
      </c>
      <c r="AC84" s="294">
        <f t="shared" si="80"/>
        <v>0</v>
      </c>
      <c r="AD84" s="284">
        <f t="shared" si="81"/>
        <v>0</v>
      </c>
      <c r="AE84" s="284">
        <f t="shared" si="82"/>
        <v>0</v>
      </c>
      <c r="AF84" s="284">
        <f t="shared" si="83"/>
        <v>0</v>
      </c>
      <c r="AG84" s="284">
        <f t="shared" si="84"/>
        <v>0</v>
      </c>
      <c r="AH84" s="284">
        <f t="shared" si="85"/>
        <v>0</v>
      </c>
      <c r="AI84" s="284">
        <f t="shared" si="86"/>
        <v>0</v>
      </c>
      <c r="AJ84" s="285">
        <f t="shared" si="87"/>
        <v>0</v>
      </c>
      <c r="AK84" s="285">
        <f t="shared" si="88"/>
        <v>0</v>
      </c>
      <c r="AL84" s="285">
        <f t="shared" si="89"/>
        <v>0</v>
      </c>
      <c r="AM84" s="285">
        <f t="shared" si="90"/>
        <v>0</v>
      </c>
      <c r="AN84" s="285">
        <f t="shared" si="91"/>
        <v>0</v>
      </c>
      <c r="AO84" s="285">
        <f t="shared" si="92"/>
        <v>0</v>
      </c>
      <c r="AP84" s="310">
        <f t="shared" si="93"/>
        <v>0</v>
      </c>
      <c r="AQ84" s="310">
        <f t="shared" si="94"/>
        <v>0</v>
      </c>
      <c r="AR84" s="310">
        <f t="shared" si="95"/>
        <v>0</v>
      </c>
      <c r="AS84" s="310">
        <f t="shared" si="96"/>
        <v>0</v>
      </c>
      <c r="AT84" s="310">
        <f t="shared" si="97"/>
        <v>0</v>
      </c>
      <c r="AU84" s="301">
        <f t="array" ref="AU84">IFERROR(INDEX(X84:AC84,SMALL(IF(AD84:AI84=AV84,COLUMN(AD84:AI84)-COLUMN(AD84)+1),COUNTIF(AP84:AP84,AV84))),0)</f>
        <v>0</v>
      </c>
      <c r="AV84" s="301">
        <f t="shared" si="98"/>
        <v>0</v>
      </c>
      <c r="AW84" s="301">
        <f t="array" ref="AW84">IFERROR(INDEX(AJ84:AO84,SMALL(IF(AD84:AI84=AV84,COLUMN(AD84:AI84)-COLUMN(AD84)+1),COUNTIF(AP84:AP84,AV84))),0)</f>
        <v>0</v>
      </c>
      <c r="AX84" s="302">
        <f t="array" ref="AX84">IFERROR(INDEX(X84:AC84,SMALL(IF(AD84:AI84=AY84,COLUMN(AD84:AI84)-COLUMN(AD84)+1),COUNTIF(AP84:AQ84,AY84))),0)</f>
        <v>0</v>
      </c>
      <c r="AY84" s="302">
        <f t="array" ref="AY84">IFERROR(LARGE(AD84:AI84,2),0)</f>
        <v>0</v>
      </c>
      <c r="AZ84" s="303">
        <f t="array" ref="AZ84">IFERROR(INDEX(AJ84:AO84,SMALL(IF(AD84:AI84=AY84,COLUMN(AD84:AI84)-COLUMN(AD84)+1),COUNTIF(AP84:AQ84,AY84))),0)</f>
        <v>0</v>
      </c>
      <c r="BA84" s="304">
        <f t="array" ref="BA84">IFERROR(INDEX(X84:AC84,SMALL(IF(AD84:AI84=BB84,COLUMN(AD84:AI84)-COLUMN(AD84)+1),COUNTIF(AP84:AR84,BB84))),0)</f>
        <v>0</v>
      </c>
      <c r="BB84" s="304">
        <f t="array" ref="BB84">IFERROR(LARGE(AD84:AI84,3),0)</f>
        <v>0</v>
      </c>
      <c r="BC84" s="304">
        <f t="array" ref="BC84">IFERROR(INDEX(AJ84:AO84,SMALL(IF(AD84:AI84=BB84,COLUMN(AD84:AI84)-COLUMN(AD84)+1),COUNTIF(AP84:AR84,BB84))),0)</f>
        <v>0</v>
      </c>
      <c r="BD84" s="305">
        <f t="array" ref="BD84">IFERROR(INDEX(X84:AC84,SMALL(IF(AD84:AI84=BE84,COLUMN(AD84:AI84)-COLUMN(AD84)+1),COUNTIF(AP84:AS84,BE84))),0)</f>
        <v>0</v>
      </c>
      <c r="BE84" s="305">
        <f t="shared" si="99"/>
        <v>0</v>
      </c>
      <c r="BF84" s="305">
        <f t="array" ref="BF84">IFERROR(INDEX(AJ84:AO84,SMALL(IF(AD84:AI84=BE84,COLUMN(AD84:AI84)-COLUMN(AD84)+1),COUNTIF(AP84:AS84,BE84))),0)</f>
        <v>0</v>
      </c>
      <c r="BG84" s="306">
        <f t="array" ref="BG84">IFERROR(INDEX(X84:AC84,SMALL(IF(AD84:AI84=BH84,COLUMN(AD84:AI84)-COLUMN(AD84)+1),COUNTIF(AP84:AT84,BH84))),0)</f>
        <v>0</v>
      </c>
      <c r="BH84" s="306">
        <f t="shared" si="100"/>
        <v>0</v>
      </c>
      <c r="BI84" s="306">
        <f t="array" ref="BI84">IFERROR(INDEX(AJ84:AO84,SMALL(IF(AD84:AI84=BH84,COLUMN(AD84:AI84)-COLUMN(AD84)+1),COUNTIF(AP84:AT84,BH84))),0)</f>
        <v>0</v>
      </c>
      <c r="BJ84" s="307">
        <f>IF(COUNTIF(AD84:AI84,0)=0,IF(COUNTIFS(AD84:AI84,"*F*")=0,SUM(LARGE(AD84:AI84,{1,2,3,4,5})),IF(COUNTIFS(AD84:AI84,"*F*")=1,SUM(LARGE(AD84:AI84,{1,2,3,4,5})),IF(COUNTIFS(AD84:AI84,"*F*")=2,"C",IF(COUNTIFS(AD84:AI84,"*F*")&gt;2,"F")))),IF(COUNTIFS(AD84:AH84,"*F*")=0,SUM(AD84:AH84),IF(COUNTIFS(AD84:AH84,"*F*")=1,"C",IF(COUNTIFS(AD84:AH84,"*F*")&gt;=2,"F"))))</f>
        <v>0</v>
      </c>
      <c r="BK84" s="308">
        <f t="shared" si="101"/>
        <v>0</v>
      </c>
    </row>
    <row r="85" spans="1:63" ht="17.25" x14ac:dyDescent="0.3">
      <c r="A85" s="317">
        <v>83</v>
      </c>
      <c r="B85" s="287" t="str">
        <f t="shared" si="74"/>
        <v/>
      </c>
      <c r="C85" s="296"/>
      <c r="D85" s="323"/>
      <c r="E85" s="322"/>
      <c r="F85" s="309"/>
      <c r="G85" s="309"/>
      <c r="H85" s="309"/>
      <c r="I85" s="309"/>
      <c r="J85" s="309"/>
      <c r="K85" s="309"/>
      <c r="L85" s="309"/>
      <c r="M85" s="315"/>
      <c r="N85" s="315"/>
      <c r="O85" s="309"/>
      <c r="P85" s="309"/>
      <c r="Q85" s="309"/>
      <c r="R85" s="309"/>
      <c r="S85" s="309"/>
      <c r="T85" s="309"/>
      <c r="U85" s="309"/>
      <c r="V85" s="309"/>
      <c r="W85" s="309"/>
      <c r="X85" s="294">
        <f t="shared" si="75"/>
        <v>0</v>
      </c>
      <c r="Y85" s="294">
        <f t="shared" si="76"/>
        <v>0</v>
      </c>
      <c r="Z85" s="294">
        <f t="shared" si="77"/>
        <v>0</v>
      </c>
      <c r="AA85" s="294">
        <f t="shared" si="78"/>
        <v>0</v>
      </c>
      <c r="AB85" s="294">
        <f t="shared" si="79"/>
        <v>0</v>
      </c>
      <c r="AC85" s="294">
        <f t="shared" si="80"/>
        <v>0</v>
      </c>
      <c r="AD85" s="284">
        <f t="shared" si="81"/>
        <v>0</v>
      </c>
      <c r="AE85" s="284">
        <f t="shared" si="82"/>
        <v>0</v>
      </c>
      <c r="AF85" s="284">
        <f t="shared" si="83"/>
        <v>0</v>
      </c>
      <c r="AG85" s="284">
        <f t="shared" si="84"/>
        <v>0</v>
      </c>
      <c r="AH85" s="284">
        <f t="shared" si="85"/>
        <v>0</v>
      </c>
      <c r="AI85" s="284">
        <f t="shared" si="86"/>
        <v>0</v>
      </c>
      <c r="AJ85" s="285">
        <f t="shared" si="87"/>
        <v>0</v>
      </c>
      <c r="AK85" s="285">
        <f t="shared" si="88"/>
        <v>0</v>
      </c>
      <c r="AL85" s="285">
        <f t="shared" si="89"/>
        <v>0</v>
      </c>
      <c r="AM85" s="285">
        <f t="shared" si="90"/>
        <v>0</v>
      </c>
      <c r="AN85" s="285">
        <f t="shared" si="91"/>
        <v>0</v>
      </c>
      <c r="AO85" s="285">
        <f t="shared" si="92"/>
        <v>0</v>
      </c>
      <c r="AP85" s="310">
        <f t="shared" si="93"/>
        <v>0</v>
      </c>
      <c r="AQ85" s="310">
        <f t="shared" si="94"/>
        <v>0</v>
      </c>
      <c r="AR85" s="310">
        <f t="shared" si="95"/>
        <v>0</v>
      </c>
      <c r="AS85" s="310">
        <f t="shared" si="96"/>
        <v>0</v>
      </c>
      <c r="AT85" s="310">
        <f t="shared" si="97"/>
        <v>0</v>
      </c>
      <c r="AU85" s="301">
        <f t="array" ref="AU85">IFERROR(INDEX(X85:AC85,SMALL(IF(AD85:AI85=AV85,COLUMN(AD85:AI85)-COLUMN(AD85)+1),COUNTIF(AP85:AP85,AV85))),0)</f>
        <v>0</v>
      </c>
      <c r="AV85" s="301">
        <f t="shared" si="98"/>
        <v>0</v>
      </c>
      <c r="AW85" s="301">
        <f t="array" ref="AW85">IFERROR(INDEX(AJ85:AO85,SMALL(IF(AD85:AI85=AV85,COLUMN(AD85:AI85)-COLUMN(AD85)+1),COUNTIF(AP85:AP85,AV85))),0)</f>
        <v>0</v>
      </c>
      <c r="AX85" s="302">
        <f t="array" ref="AX85">IFERROR(INDEX(X85:AC85,SMALL(IF(AD85:AI85=AY85,COLUMN(AD85:AI85)-COLUMN(AD85)+1),COUNTIF(AP85:AQ85,AY85))),0)</f>
        <v>0</v>
      </c>
      <c r="AY85" s="302">
        <f t="array" ref="AY85">IFERROR(LARGE(AD85:AI85,2),0)</f>
        <v>0</v>
      </c>
      <c r="AZ85" s="303">
        <f t="array" ref="AZ85">IFERROR(INDEX(AJ85:AO85,SMALL(IF(AD85:AI85=AY85,COLUMN(AD85:AI85)-COLUMN(AD85)+1),COUNTIF(AP85:AQ85,AY85))),0)</f>
        <v>0</v>
      </c>
      <c r="BA85" s="304">
        <f t="array" ref="BA85">IFERROR(INDEX(X85:AC85,SMALL(IF(AD85:AI85=BB85,COLUMN(AD85:AI85)-COLUMN(AD85)+1),COUNTIF(AP85:AR85,BB85))),0)</f>
        <v>0</v>
      </c>
      <c r="BB85" s="304">
        <f t="array" ref="BB85">IFERROR(LARGE(AD85:AI85,3),0)</f>
        <v>0</v>
      </c>
      <c r="BC85" s="304">
        <f t="array" ref="BC85">IFERROR(INDEX(AJ85:AO85,SMALL(IF(AD85:AI85=BB85,COLUMN(AD85:AI85)-COLUMN(AD85)+1),COUNTIF(AP85:AR85,BB85))),0)</f>
        <v>0</v>
      </c>
      <c r="BD85" s="305">
        <f t="array" ref="BD85">IFERROR(INDEX(X85:AC85,SMALL(IF(AD85:AI85=BE85,COLUMN(AD85:AI85)-COLUMN(AD85)+1),COUNTIF(AP85:AS85,BE85))),0)</f>
        <v>0</v>
      </c>
      <c r="BE85" s="305">
        <f t="shared" si="99"/>
        <v>0</v>
      </c>
      <c r="BF85" s="305">
        <f t="array" ref="BF85">IFERROR(INDEX(AJ85:AO85,SMALL(IF(AD85:AI85=BE85,COLUMN(AD85:AI85)-COLUMN(AD85)+1),COUNTIF(AP85:AS85,BE85))),0)</f>
        <v>0</v>
      </c>
      <c r="BG85" s="306">
        <f t="array" ref="BG85">IFERROR(INDEX(X85:AC85,SMALL(IF(AD85:AI85=BH85,COLUMN(AD85:AI85)-COLUMN(AD85)+1),COUNTIF(AP85:AT85,BH85))),0)</f>
        <v>0</v>
      </c>
      <c r="BH85" s="306">
        <f t="shared" si="100"/>
        <v>0</v>
      </c>
      <c r="BI85" s="306">
        <f t="array" ref="BI85">IFERROR(INDEX(AJ85:AO85,SMALL(IF(AD85:AI85=BH85,COLUMN(AD85:AI85)-COLUMN(AD85)+1),COUNTIF(AP85:AT85,BH85))),0)</f>
        <v>0</v>
      </c>
      <c r="BJ85" s="307">
        <f>IF(COUNTIF(AD85:AI85,0)=0,IF(COUNTIFS(AD85:AI85,"*F*")=0,SUM(LARGE(AD85:AI85,{1,2,3,4,5})),IF(COUNTIFS(AD85:AI85,"*F*")=1,SUM(LARGE(AD85:AI85,{1,2,3,4,5})),IF(COUNTIFS(AD85:AI85,"*F*")=2,"C",IF(COUNTIFS(AD85:AI85,"*F*")&gt;2,"F")))),IF(COUNTIFS(AD85:AH85,"*F*")=0,SUM(AD85:AH85),IF(COUNTIFS(AD85:AH85,"*F*")=1,"C",IF(COUNTIFS(AD85:AH85,"*F*")&gt;=2,"F"))))</f>
        <v>0</v>
      </c>
      <c r="BK85" s="308">
        <f t="shared" si="101"/>
        <v>0</v>
      </c>
    </row>
    <row r="86" spans="1:63" ht="17.25" x14ac:dyDescent="0.3">
      <c r="A86" s="317">
        <v>84</v>
      </c>
      <c r="B86" s="287" t="str">
        <f t="shared" si="74"/>
        <v/>
      </c>
      <c r="C86" s="296"/>
      <c r="D86" s="323"/>
      <c r="E86" s="322"/>
      <c r="F86" s="309"/>
      <c r="G86" s="309"/>
      <c r="H86" s="309"/>
      <c r="I86" s="309"/>
      <c r="J86" s="309"/>
      <c r="K86" s="309"/>
      <c r="L86" s="309"/>
      <c r="M86" s="315"/>
      <c r="N86" s="315"/>
      <c r="O86" s="309"/>
      <c r="P86" s="309"/>
      <c r="Q86" s="309"/>
      <c r="R86" s="309"/>
      <c r="S86" s="309"/>
      <c r="T86" s="309"/>
      <c r="U86" s="309"/>
      <c r="V86" s="309"/>
      <c r="W86" s="309"/>
      <c r="X86" s="294">
        <f t="shared" si="75"/>
        <v>0</v>
      </c>
      <c r="Y86" s="294">
        <f t="shared" si="76"/>
        <v>0</v>
      </c>
      <c r="Z86" s="294">
        <f t="shared" si="77"/>
        <v>0</v>
      </c>
      <c r="AA86" s="294">
        <f t="shared" si="78"/>
        <v>0</v>
      </c>
      <c r="AB86" s="294">
        <f t="shared" si="79"/>
        <v>0</v>
      </c>
      <c r="AC86" s="294">
        <f t="shared" si="80"/>
        <v>0</v>
      </c>
      <c r="AD86" s="284">
        <f t="shared" si="81"/>
        <v>0</v>
      </c>
      <c r="AE86" s="284">
        <f t="shared" si="82"/>
        <v>0</v>
      </c>
      <c r="AF86" s="284">
        <f t="shared" si="83"/>
        <v>0</v>
      </c>
      <c r="AG86" s="284">
        <f t="shared" si="84"/>
        <v>0</v>
      </c>
      <c r="AH86" s="284">
        <f t="shared" si="85"/>
        <v>0</v>
      </c>
      <c r="AI86" s="284">
        <f t="shared" si="86"/>
        <v>0</v>
      </c>
      <c r="AJ86" s="285">
        <f t="shared" si="87"/>
        <v>0</v>
      </c>
      <c r="AK86" s="285">
        <f t="shared" si="88"/>
        <v>0</v>
      </c>
      <c r="AL86" s="285">
        <f t="shared" si="89"/>
        <v>0</v>
      </c>
      <c r="AM86" s="285">
        <f t="shared" si="90"/>
        <v>0</v>
      </c>
      <c r="AN86" s="285">
        <f t="shared" si="91"/>
        <v>0</v>
      </c>
      <c r="AO86" s="285">
        <f t="shared" si="92"/>
        <v>0</v>
      </c>
      <c r="AP86" s="310">
        <f t="shared" si="93"/>
        <v>0</v>
      </c>
      <c r="AQ86" s="310">
        <f t="shared" si="94"/>
        <v>0</v>
      </c>
      <c r="AR86" s="310">
        <f t="shared" si="95"/>
        <v>0</v>
      </c>
      <c r="AS86" s="310">
        <f t="shared" si="96"/>
        <v>0</v>
      </c>
      <c r="AT86" s="310">
        <f t="shared" si="97"/>
        <v>0</v>
      </c>
      <c r="AU86" s="301">
        <f t="array" ref="AU86">IFERROR(INDEX(X86:AC86,SMALL(IF(AD86:AI86=AV86,COLUMN(AD86:AI86)-COLUMN(AD86)+1),COUNTIF(AP86:AP86,AV86))),0)</f>
        <v>0</v>
      </c>
      <c r="AV86" s="301">
        <f t="shared" si="98"/>
        <v>0</v>
      </c>
      <c r="AW86" s="301">
        <f t="array" ref="AW86">IFERROR(INDEX(AJ86:AO86,SMALL(IF(AD86:AI86=AV86,COLUMN(AD86:AI86)-COLUMN(AD86)+1),COUNTIF(AP86:AP86,AV86))),0)</f>
        <v>0</v>
      </c>
      <c r="AX86" s="302">
        <f t="array" ref="AX86">IFERROR(INDEX(X86:AC86,SMALL(IF(AD86:AI86=AY86,COLUMN(AD86:AI86)-COLUMN(AD86)+1),COUNTIF(AP86:AQ86,AY86))),0)</f>
        <v>0</v>
      </c>
      <c r="AY86" s="302">
        <f t="array" ref="AY86">IFERROR(LARGE(AD86:AI86,2),0)</f>
        <v>0</v>
      </c>
      <c r="AZ86" s="303">
        <f t="array" ref="AZ86">IFERROR(INDEX(AJ86:AO86,SMALL(IF(AD86:AI86=AY86,COLUMN(AD86:AI86)-COLUMN(AD86)+1),COUNTIF(AP86:AQ86,AY86))),0)</f>
        <v>0</v>
      </c>
      <c r="BA86" s="304">
        <f t="array" ref="BA86">IFERROR(INDEX(X86:AC86,SMALL(IF(AD86:AI86=BB86,COLUMN(AD86:AI86)-COLUMN(AD86)+1),COUNTIF(AP86:AR86,BB86))),0)</f>
        <v>0</v>
      </c>
      <c r="BB86" s="304">
        <f t="array" ref="BB86">IFERROR(LARGE(AD86:AI86,3),0)</f>
        <v>0</v>
      </c>
      <c r="BC86" s="304">
        <f t="array" ref="BC86">IFERROR(INDEX(AJ86:AO86,SMALL(IF(AD86:AI86=BB86,COLUMN(AD86:AI86)-COLUMN(AD86)+1),COUNTIF(AP86:AR86,BB86))),0)</f>
        <v>0</v>
      </c>
      <c r="BD86" s="305">
        <f t="array" ref="BD86">IFERROR(INDEX(X86:AC86,SMALL(IF(AD86:AI86=BE86,COLUMN(AD86:AI86)-COLUMN(AD86)+1),COUNTIF(AP86:AS86,BE86))),0)</f>
        <v>0</v>
      </c>
      <c r="BE86" s="305">
        <f t="shared" si="99"/>
        <v>0</v>
      </c>
      <c r="BF86" s="305">
        <f t="array" ref="BF86">IFERROR(INDEX(AJ86:AO86,SMALL(IF(AD86:AI86=BE86,COLUMN(AD86:AI86)-COLUMN(AD86)+1),COUNTIF(AP86:AS86,BE86))),0)</f>
        <v>0</v>
      </c>
      <c r="BG86" s="306">
        <f t="array" ref="BG86">IFERROR(INDEX(X86:AC86,SMALL(IF(AD86:AI86=BH86,COLUMN(AD86:AI86)-COLUMN(AD86)+1),COUNTIF(AP86:AT86,BH86))),0)</f>
        <v>0</v>
      </c>
      <c r="BH86" s="306">
        <f t="shared" si="100"/>
        <v>0</v>
      </c>
      <c r="BI86" s="306">
        <f t="array" ref="BI86">IFERROR(INDEX(AJ86:AO86,SMALL(IF(AD86:AI86=BH86,COLUMN(AD86:AI86)-COLUMN(AD86)+1),COUNTIF(AP86:AT86,BH86))),0)</f>
        <v>0</v>
      </c>
      <c r="BJ86" s="307">
        <f>IF(COUNTIF(AD86:AI86,0)=0,IF(COUNTIFS(AD86:AI86,"*F*")=0,SUM(LARGE(AD86:AI86,{1,2,3,4,5})),IF(COUNTIFS(AD86:AI86,"*F*")=1,SUM(LARGE(AD86:AI86,{1,2,3,4,5})),IF(COUNTIFS(AD86:AI86,"*F*")=2,"C",IF(COUNTIFS(AD86:AI86,"*F*")&gt;2,"F")))),IF(COUNTIFS(AD86:AH86,"*F*")=0,SUM(AD86:AH86),IF(COUNTIFS(AD86:AH86,"*F*")=1,"C",IF(COUNTIFS(AD86:AH86,"*F*")&gt;=2,"F"))))</f>
        <v>0</v>
      </c>
      <c r="BK86" s="308">
        <f t="shared" si="101"/>
        <v>0</v>
      </c>
    </row>
    <row r="87" spans="1:63" ht="17.25" x14ac:dyDescent="0.3">
      <c r="A87" s="317">
        <v>85</v>
      </c>
      <c r="B87" s="287" t="str">
        <f t="shared" si="74"/>
        <v/>
      </c>
      <c r="C87" s="296"/>
      <c r="D87" s="323"/>
      <c r="E87" s="322"/>
      <c r="F87" s="309"/>
      <c r="G87" s="309"/>
      <c r="H87" s="309"/>
      <c r="I87" s="309"/>
      <c r="J87" s="309"/>
      <c r="K87" s="309"/>
      <c r="L87" s="309"/>
      <c r="M87" s="315"/>
      <c r="N87" s="315"/>
      <c r="O87" s="309"/>
      <c r="P87" s="309"/>
      <c r="Q87" s="309"/>
      <c r="R87" s="309"/>
      <c r="S87" s="309"/>
      <c r="T87" s="309"/>
      <c r="U87" s="309"/>
      <c r="V87" s="309"/>
      <c r="W87" s="309"/>
      <c r="X87" s="294">
        <f t="shared" si="75"/>
        <v>0</v>
      </c>
      <c r="Y87" s="294">
        <f t="shared" si="76"/>
        <v>0</v>
      </c>
      <c r="Z87" s="294">
        <f t="shared" si="77"/>
        <v>0</v>
      </c>
      <c r="AA87" s="294">
        <f t="shared" si="78"/>
        <v>0</v>
      </c>
      <c r="AB87" s="294">
        <f t="shared" si="79"/>
        <v>0</v>
      </c>
      <c r="AC87" s="294">
        <f t="shared" si="80"/>
        <v>0</v>
      </c>
      <c r="AD87" s="284">
        <f t="shared" si="81"/>
        <v>0</v>
      </c>
      <c r="AE87" s="284">
        <f t="shared" si="82"/>
        <v>0</v>
      </c>
      <c r="AF87" s="284">
        <f t="shared" si="83"/>
        <v>0</v>
      </c>
      <c r="AG87" s="284">
        <f t="shared" si="84"/>
        <v>0</v>
      </c>
      <c r="AH87" s="284">
        <f t="shared" si="85"/>
        <v>0</v>
      </c>
      <c r="AI87" s="284">
        <f t="shared" si="86"/>
        <v>0</v>
      </c>
      <c r="AJ87" s="285">
        <f t="shared" si="87"/>
        <v>0</v>
      </c>
      <c r="AK87" s="285">
        <f t="shared" si="88"/>
        <v>0</v>
      </c>
      <c r="AL87" s="285">
        <f t="shared" si="89"/>
        <v>0</v>
      </c>
      <c r="AM87" s="285">
        <f t="shared" si="90"/>
        <v>0</v>
      </c>
      <c r="AN87" s="285">
        <f t="shared" si="91"/>
        <v>0</v>
      </c>
      <c r="AO87" s="285">
        <f t="shared" si="92"/>
        <v>0</v>
      </c>
      <c r="AP87" s="310">
        <f t="shared" si="93"/>
        <v>0</v>
      </c>
      <c r="AQ87" s="310">
        <f t="shared" si="94"/>
        <v>0</v>
      </c>
      <c r="AR87" s="310">
        <f t="shared" si="95"/>
        <v>0</v>
      </c>
      <c r="AS87" s="310">
        <f t="shared" si="96"/>
        <v>0</v>
      </c>
      <c r="AT87" s="310">
        <f t="shared" si="97"/>
        <v>0</v>
      </c>
      <c r="AU87" s="301">
        <f t="array" ref="AU87">IFERROR(INDEX(X87:AC87,SMALL(IF(AD87:AI87=AV87,COLUMN(AD87:AI87)-COLUMN(AD87)+1),COUNTIF(AP87:AP87,AV87))),0)</f>
        <v>0</v>
      </c>
      <c r="AV87" s="301">
        <f t="shared" si="98"/>
        <v>0</v>
      </c>
      <c r="AW87" s="301">
        <f t="array" ref="AW87">IFERROR(INDEX(AJ87:AO87,SMALL(IF(AD87:AI87=AV87,COLUMN(AD87:AI87)-COLUMN(AD87)+1),COUNTIF(AP87:AP87,AV87))),0)</f>
        <v>0</v>
      </c>
      <c r="AX87" s="302">
        <f t="array" ref="AX87">IFERROR(INDEX(X87:AC87,SMALL(IF(AD87:AI87=AY87,COLUMN(AD87:AI87)-COLUMN(AD87)+1),COUNTIF(AP87:AQ87,AY87))),0)</f>
        <v>0</v>
      </c>
      <c r="AY87" s="302">
        <f t="array" ref="AY87">IFERROR(LARGE(AD87:AI87,2),0)</f>
        <v>0</v>
      </c>
      <c r="AZ87" s="303">
        <f t="array" ref="AZ87">IFERROR(INDEX(AJ87:AO87,SMALL(IF(AD87:AI87=AY87,COLUMN(AD87:AI87)-COLUMN(AD87)+1),COUNTIF(AP87:AQ87,AY87))),0)</f>
        <v>0</v>
      </c>
      <c r="BA87" s="304">
        <f t="array" ref="BA87">IFERROR(INDEX(X87:AC87,SMALL(IF(AD87:AI87=BB87,COLUMN(AD87:AI87)-COLUMN(AD87)+1),COUNTIF(AP87:AR87,BB87))),0)</f>
        <v>0</v>
      </c>
      <c r="BB87" s="304">
        <f t="array" ref="BB87">IFERROR(LARGE(AD87:AI87,3),0)</f>
        <v>0</v>
      </c>
      <c r="BC87" s="304">
        <f t="array" ref="BC87">IFERROR(INDEX(AJ87:AO87,SMALL(IF(AD87:AI87=BB87,COLUMN(AD87:AI87)-COLUMN(AD87)+1),COUNTIF(AP87:AR87,BB87))),0)</f>
        <v>0</v>
      </c>
      <c r="BD87" s="305">
        <f t="array" ref="BD87">IFERROR(INDEX(X87:AC87,SMALL(IF(AD87:AI87=BE87,COLUMN(AD87:AI87)-COLUMN(AD87)+1),COUNTIF(AP87:AS87,BE87))),0)</f>
        <v>0</v>
      </c>
      <c r="BE87" s="305">
        <f t="shared" si="99"/>
        <v>0</v>
      </c>
      <c r="BF87" s="305">
        <f t="array" ref="BF87">IFERROR(INDEX(AJ87:AO87,SMALL(IF(AD87:AI87=BE87,COLUMN(AD87:AI87)-COLUMN(AD87)+1),COUNTIF(AP87:AS87,BE87))),0)</f>
        <v>0</v>
      </c>
      <c r="BG87" s="306">
        <f t="array" ref="BG87">IFERROR(INDEX(X87:AC87,SMALL(IF(AD87:AI87=BH87,COLUMN(AD87:AI87)-COLUMN(AD87)+1),COUNTIF(AP87:AT87,BH87))),0)</f>
        <v>0</v>
      </c>
      <c r="BH87" s="306">
        <f t="shared" si="100"/>
        <v>0</v>
      </c>
      <c r="BI87" s="306">
        <f t="array" ref="BI87">IFERROR(INDEX(AJ87:AO87,SMALL(IF(AD87:AI87=BH87,COLUMN(AD87:AI87)-COLUMN(AD87)+1),COUNTIF(AP87:AT87,BH87))),0)</f>
        <v>0</v>
      </c>
      <c r="BJ87" s="307">
        <f>IF(COUNTIF(AD87:AI87,0)=0,IF(COUNTIFS(AD87:AI87,"*F*")=0,SUM(LARGE(AD87:AI87,{1,2,3,4,5})),IF(COUNTIFS(AD87:AI87,"*F*")=1,SUM(LARGE(AD87:AI87,{1,2,3,4,5})),IF(COUNTIFS(AD87:AI87,"*F*")=2,"C",IF(COUNTIFS(AD87:AI87,"*F*")&gt;2,"F")))),IF(COUNTIFS(AD87:AH87,"*F*")=0,SUM(AD87:AH87),IF(COUNTIFS(AD87:AH87,"*F*")=1,"C",IF(COUNTIFS(AD87:AH87,"*F*")&gt;=2,"F"))))</f>
        <v>0</v>
      </c>
      <c r="BK87" s="308">
        <f t="shared" si="101"/>
        <v>0</v>
      </c>
    </row>
    <row r="88" spans="1:63" ht="17.25" x14ac:dyDescent="0.3">
      <c r="A88" s="317">
        <v>86</v>
      </c>
      <c r="B88" s="287" t="str">
        <f t="shared" si="74"/>
        <v/>
      </c>
      <c r="C88" s="296"/>
      <c r="D88" s="323"/>
      <c r="E88" s="322"/>
      <c r="F88" s="309"/>
      <c r="G88" s="309"/>
      <c r="H88" s="309"/>
      <c r="I88" s="309"/>
      <c r="J88" s="309"/>
      <c r="K88" s="309"/>
      <c r="L88" s="309"/>
      <c r="M88" s="315"/>
      <c r="N88" s="315"/>
      <c r="O88" s="309"/>
      <c r="P88" s="309"/>
      <c r="Q88" s="309"/>
      <c r="R88" s="309"/>
      <c r="S88" s="309"/>
      <c r="T88" s="309"/>
      <c r="U88" s="309"/>
      <c r="V88" s="309"/>
      <c r="W88" s="309"/>
      <c r="X88" s="294">
        <f t="shared" si="75"/>
        <v>0</v>
      </c>
      <c r="Y88" s="294">
        <f t="shared" si="76"/>
        <v>0</v>
      </c>
      <c r="Z88" s="294">
        <f t="shared" si="77"/>
        <v>0</v>
      </c>
      <c r="AA88" s="294">
        <f t="shared" si="78"/>
        <v>0</v>
      </c>
      <c r="AB88" s="294">
        <f t="shared" si="79"/>
        <v>0</v>
      </c>
      <c r="AC88" s="294">
        <f t="shared" si="80"/>
        <v>0</v>
      </c>
      <c r="AD88" s="284">
        <f t="shared" si="81"/>
        <v>0</v>
      </c>
      <c r="AE88" s="284">
        <f t="shared" si="82"/>
        <v>0</v>
      </c>
      <c r="AF88" s="284">
        <f t="shared" si="83"/>
        <v>0</v>
      </c>
      <c r="AG88" s="284">
        <f t="shared" si="84"/>
        <v>0</v>
      </c>
      <c r="AH88" s="284">
        <f t="shared" si="85"/>
        <v>0</v>
      </c>
      <c r="AI88" s="284">
        <f t="shared" si="86"/>
        <v>0</v>
      </c>
      <c r="AJ88" s="285">
        <f t="shared" si="87"/>
        <v>0</v>
      </c>
      <c r="AK88" s="285">
        <f t="shared" si="88"/>
        <v>0</v>
      </c>
      <c r="AL88" s="285">
        <f t="shared" si="89"/>
        <v>0</v>
      </c>
      <c r="AM88" s="285">
        <f t="shared" si="90"/>
        <v>0</v>
      </c>
      <c r="AN88" s="285">
        <f t="shared" si="91"/>
        <v>0</v>
      </c>
      <c r="AO88" s="285">
        <f t="shared" si="92"/>
        <v>0</v>
      </c>
      <c r="AP88" s="310">
        <f t="shared" si="93"/>
        <v>0</v>
      </c>
      <c r="AQ88" s="310">
        <f t="shared" si="94"/>
        <v>0</v>
      </c>
      <c r="AR88" s="310">
        <f t="shared" si="95"/>
        <v>0</v>
      </c>
      <c r="AS88" s="310">
        <f t="shared" si="96"/>
        <v>0</v>
      </c>
      <c r="AT88" s="310">
        <f t="shared" si="97"/>
        <v>0</v>
      </c>
      <c r="AU88" s="301">
        <f t="array" ref="AU88">IFERROR(INDEX(X88:AC88,SMALL(IF(AD88:AI88=AV88,COLUMN(AD88:AI88)-COLUMN(AD88)+1),COUNTIF(AP88:AP88,AV88))),0)</f>
        <v>0</v>
      </c>
      <c r="AV88" s="301">
        <f t="shared" si="98"/>
        <v>0</v>
      </c>
      <c r="AW88" s="301">
        <f t="array" ref="AW88">IFERROR(INDEX(AJ88:AO88,SMALL(IF(AD88:AI88=AV88,COLUMN(AD88:AI88)-COLUMN(AD88)+1),COUNTIF(AP88:AP88,AV88))),0)</f>
        <v>0</v>
      </c>
      <c r="AX88" s="302">
        <f t="array" ref="AX88">IFERROR(INDEX(X88:AC88,SMALL(IF(AD88:AI88=AY88,COLUMN(AD88:AI88)-COLUMN(AD88)+1),COUNTIF(AP88:AQ88,AY88))),0)</f>
        <v>0</v>
      </c>
      <c r="AY88" s="302">
        <f t="array" ref="AY88">IFERROR(LARGE(AD88:AI88,2),0)</f>
        <v>0</v>
      </c>
      <c r="AZ88" s="303">
        <f t="array" ref="AZ88">IFERROR(INDEX(AJ88:AO88,SMALL(IF(AD88:AI88=AY88,COLUMN(AD88:AI88)-COLUMN(AD88)+1),COUNTIF(AP88:AQ88,AY88))),0)</f>
        <v>0</v>
      </c>
      <c r="BA88" s="304">
        <f t="array" ref="BA88">IFERROR(INDEX(X88:AC88,SMALL(IF(AD88:AI88=BB88,COLUMN(AD88:AI88)-COLUMN(AD88)+1),COUNTIF(AP88:AR88,BB88))),0)</f>
        <v>0</v>
      </c>
      <c r="BB88" s="304">
        <f t="array" ref="BB88">IFERROR(LARGE(AD88:AI88,3),0)</f>
        <v>0</v>
      </c>
      <c r="BC88" s="304">
        <f t="array" ref="BC88">IFERROR(INDEX(AJ88:AO88,SMALL(IF(AD88:AI88=BB88,COLUMN(AD88:AI88)-COLUMN(AD88)+1),COUNTIF(AP88:AR88,BB88))),0)</f>
        <v>0</v>
      </c>
      <c r="BD88" s="305">
        <f t="array" ref="BD88">IFERROR(INDEX(X88:AC88,SMALL(IF(AD88:AI88=BE88,COLUMN(AD88:AI88)-COLUMN(AD88)+1),COUNTIF(AP88:AS88,BE88))),0)</f>
        <v>0</v>
      </c>
      <c r="BE88" s="305">
        <f t="shared" si="99"/>
        <v>0</v>
      </c>
      <c r="BF88" s="305">
        <f t="array" ref="BF88">IFERROR(INDEX(AJ88:AO88,SMALL(IF(AD88:AI88=BE88,COLUMN(AD88:AI88)-COLUMN(AD88)+1),COUNTIF(AP88:AS88,BE88))),0)</f>
        <v>0</v>
      </c>
      <c r="BG88" s="306">
        <f t="array" ref="BG88">IFERROR(INDEX(X88:AC88,SMALL(IF(AD88:AI88=BH88,COLUMN(AD88:AI88)-COLUMN(AD88)+1),COUNTIF(AP88:AT88,BH88))),0)</f>
        <v>0</v>
      </c>
      <c r="BH88" s="306">
        <f t="shared" si="100"/>
        <v>0</v>
      </c>
      <c r="BI88" s="306">
        <f t="array" ref="BI88">IFERROR(INDEX(AJ88:AO88,SMALL(IF(AD88:AI88=BH88,COLUMN(AD88:AI88)-COLUMN(AD88)+1),COUNTIF(AP88:AT88,BH88))),0)</f>
        <v>0</v>
      </c>
      <c r="BJ88" s="307">
        <f>IF(COUNTIF(AD88:AI88,0)=0,IF(COUNTIFS(AD88:AI88,"*F*")=0,SUM(LARGE(AD88:AI88,{1,2,3,4,5})),IF(COUNTIFS(AD88:AI88,"*F*")=1,SUM(LARGE(AD88:AI88,{1,2,3,4,5})),IF(COUNTIFS(AD88:AI88,"*F*")=2,"C",IF(COUNTIFS(AD88:AI88,"*F*")&gt;2,"F")))),IF(COUNTIFS(AD88:AH88,"*F*")=0,SUM(AD88:AH88),IF(COUNTIFS(AD88:AH88,"*F*")=1,"C",IF(COUNTIFS(AD88:AH88,"*F*")&gt;=2,"F"))))</f>
        <v>0</v>
      </c>
      <c r="BK88" s="308">
        <f t="shared" si="101"/>
        <v>0</v>
      </c>
    </row>
    <row r="89" spans="1:63" ht="17.25" x14ac:dyDescent="0.3">
      <c r="A89" s="317">
        <v>87</v>
      </c>
      <c r="B89" s="287" t="str">
        <f t="shared" si="74"/>
        <v/>
      </c>
      <c r="C89" s="296"/>
      <c r="D89" s="323"/>
      <c r="E89" s="322"/>
      <c r="F89" s="309"/>
      <c r="G89" s="309"/>
      <c r="H89" s="309"/>
      <c r="I89" s="309"/>
      <c r="J89" s="309"/>
      <c r="K89" s="309"/>
      <c r="L89" s="309"/>
      <c r="M89" s="315"/>
      <c r="N89" s="315"/>
      <c r="O89" s="309"/>
      <c r="P89" s="309"/>
      <c r="Q89" s="309"/>
      <c r="R89" s="309"/>
      <c r="S89" s="309"/>
      <c r="T89" s="309"/>
      <c r="U89" s="309"/>
      <c r="V89" s="309"/>
      <c r="W89" s="309"/>
      <c r="X89" s="294">
        <f t="shared" si="75"/>
        <v>0</v>
      </c>
      <c r="Y89" s="294">
        <f t="shared" si="76"/>
        <v>0</v>
      </c>
      <c r="Z89" s="294">
        <f t="shared" si="77"/>
        <v>0</v>
      </c>
      <c r="AA89" s="294">
        <f t="shared" si="78"/>
        <v>0</v>
      </c>
      <c r="AB89" s="294">
        <f t="shared" si="79"/>
        <v>0</v>
      </c>
      <c r="AC89" s="294">
        <f t="shared" si="80"/>
        <v>0</v>
      </c>
      <c r="AD89" s="284">
        <f t="shared" si="81"/>
        <v>0</v>
      </c>
      <c r="AE89" s="284">
        <f t="shared" si="82"/>
        <v>0</v>
      </c>
      <c r="AF89" s="284">
        <f t="shared" si="83"/>
        <v>0</v>
      </c>
      <c r="AG89" s="284">
        <f t="shared" si="84"/>
        <v>0</v>
      </c>
      <c r="AH89" s="284">
        <f t="shared" si="85"/>
        <v>0</v>
      </c>
      <c r="AI89" s="284">
        <f t="shared" si="86"/>
        <v>0</v>
      </c>
      <c r="AJ89" s="285">
        <f t="shared" si="87"/>
        <v>0</v>
      </c>
      <c r="AK89" s="285">
        <f t="shared" si="88"/>
        <v>0</v>
      </c>
      <c r="AL89" s="285">
        <f t="shared" si="89"/>
        <v>0</v>
      </c>
      <c r="AM89" s="285">
        <f t="shared" si="90"/>
        <v>0</v>
      </c>
      <c r="AN89" s="285">
        <f t="shared" si="91"/>
        <v>0</v>
      </c>
      <c r="AO89" s="285">
        <f t="shared" si="92"/>
        <v>0</v>
      </c>
      <c r="AP89" s="310">
        <f t="shared" si="93"/>
        <v>0</v>
      </c>
      <c r="AQ89" s="310">
        <f t="shared" si="94"/>
        <v>0</v>
      </c>
      <c r="AR89" s="310">
        <f t="shared" si="95"/>
        <v>0</v>
      </c>
      <c r="AS89" s="310">
        <f t="shared" si="96"/>
        <v>0</v>
      </c>
      <c r="AT89" s="310">
        <f t="shared" si="97"/>
        <v>0</v>
      </c>
      <c r="AU89" s="301">
        <f t="array" ref="AU89">IFERROR(INDEX(X89:AC89,SMALL(IF(AD89:AI89=AV89,COLUMN(AD89:AI89)-COLUMN(AD89)+1),COUNTIF(AP89:AP89,AV89))),0)</f>
        <v>0</v>
      </c>
      <c r="AV89" s="301">
        <f t="shared" si="98"/>
        <v>0</v>
      </c>
      <c r="AW89" s="301">
        <f t="array" ref="AW89">IFERROR(INDEX(AJ89:AO89,SMALL(IF(AD89:AI89=AV89,COLUMN(AD89:AI89)-COLUMN(AD89)+1),COUNTIF(AP89:AP89,AV89))),0)</f>
        <v>0</v>
      </c>
      <c r="AX89" s="302">
        <f t="array" ref="AX89">IFERROR(INDEX(X89:AC89,SMALL(IF(AD89:AI89=AY89,COLUMN(AD89:AI89)-COLUMN(AD89)+1),COUNTIF(AP89:AQ89,AY89))),0)</f>
        <v>0</v>
      </c>
      <c r="AY89" s="302">
        <f t="array" ref="AY89">IFERROR(LARGE(AD89:AI89,2),0)</f>
        <v>0</v>
      </c>
      <c r="AZ89" s="303">
        <f t="array" ref="AZ89">IFERROR(INDEX(AJ89:AO89,SMALL(IF(AD89:AI89=AY89,COLUMN(AD89:AI89)-COLUMN(AD89)+1),COUNTIF(AP89:AQ89,AY89))),0)</f>
        <v>0</v>
      </c>
      <c r="BA89" s="304">
        <f t="array" ref="BA89">IFERROR(INDEX(X89:AC89,SMALL(IF(AD89:AI89=BB89,COLUMN(AD89:AI89)-COLUMN(AD89)+1),COUNTIF(AP89:AR89,BB89))),0)</f>
        <v>0</v>
      </c>
      <c r="BB89" s="304">
        <f t="array" ref="BB89">IFERROR(LARGE(AD89:AI89,3),0)</f>
        <v>0</v>
      </c>
      <c r="BC89" s="304">
        <f t="array" ref="BC89">IFERROR(INDEX(AJ89:AO89,SMALL(IF(AD89:AI89=BB89,COLUMN(AD89:AI89)-COLUMN(AD89)+1),COUNTIF(AP89:AR89,BB89))),0)</f>
        <v>0</v>
      </c>
      <c r="BD89" s="305">
        <f t="array" ref="BD89">IFERROR(INDEX(X89:AC89,SMALL(IF(AD89:AI89=BE89,COLUMN(AD89:AI89)-COLUMN(AD89)+1),COUNTIF(AP89:AS89,BE89))),0)</f>
        <v>0</v>
      </c>
      <c r="BE89" s="305">
        <f t="shared" si="99"/>
        <v>0</v>
      </c>
      <c r="BF89" s="305">
        <f t="array" ref="BF89">IFERROR(INDEX(AJ89:AO89,SMALL(IF(AD89:AI89=BE89,COLUMN(AD89:AI89)-COLUMN(AD89)+1),COUNTIF(AP89:AS89,BE89))),0)</f>
        <v>0</v>
      </c>
      <c r="BG89" s="306">
        <f t="array" ref="BG89">IFERROR(INDEX(X89:AC89,SMALL(IF(AD89:AI89=BH89,COLUMN(AD89:AI89)-COLUMN(AD89)+1),COUNTIF(AP89:AT89,BH89))),0)</f>
        <v>0</v>
      </c>
      <c r="BH89" s="306">
        <f t="shared" si="100"/>
        <v>0</v>
      </c>
      <c r="BI89" s="306">
        <f t="array" ref="BI89">IFERROR(INDEX(AJ89:AO89,SMALL(IF(AD89:AI89=BH89,COLUMN(AD89:AI89)-COLUMN(AD89)+1),COUNTIF(AP89:AT89,BH89))),0)</f>
        <v>0</v>
      </c>
      <c r="BJ89" s="307">
        <f>IF(COUNTIF(AD89:AI89,0)=0,IF(COUNTIFS(AD89:AI89,"*F*")=0,SUM(LARGE(AD89:AI89,{1,2,3,4,5})),IF(COUNTIFS(AD89:AI89,"*F*")=1,SUM(LARGE(AD89:AI89,{1,2,3,4,5})),IF(COUNTIFS(AD89:AI89,"*F*")=2,"C",IF(COUNTIFS(AD89:AI89,"*F*")&gt;2,"F")))),IF(COUNTIFS(AD89:AH89,"*F*")=0,SUM(AD89:AH89),IF(COUNTIFS(AD89:AH89,"*F*")=1,"C",IF(COUNTIFS(AD89:AH89,"*F*")&gt;=2,"F"))))</f>
        <v>0</v>
      </c>
      <c r="BK89" s="308">
        <f t="shared" si="101"/>
        <v>0</v>
      </c>
    </row>
    <row r="90" spans="1:63" ht="17.25" x14ac:dyDescent="0.3">
      <c r="A90" s="317">
        <v>88</v>
      </c>
      <c r="B90" s="287" t="str">
        <f t="shared" si="74"/>
        <v/>
      </c>
      <c r="C90" s="296"/>
      <c r="D90" s="323"/>
      <c r="E90" s="322"/>
      <c r="F90" s="309"/>
      <c r="G90" s="309"/>
      <c r="H90" s="309"/>
      <c r="I90" s="309"/>
      <c r="J90" s="309"/>
      <c r="K90" s="309"/>
      <c r="L90" s="309"/>
      <c r="M90" s="315"/>
      <c r="N90" s="315"/>
      <c r="O90" s="309"/>
      <c r="P90" s="309"/>
      <c r="Q90" s="309"/>
      <c r="R90" s="309"/>
      <c r="S90" s="309"/>
      <c r="T90" s="309"/>
      <c r="U90" s="309"/>
      <c r="V90" s="309"/>
      <c r="W90" s="309"/>
      <c r="X90" s="294">
        <f t="shared" si="75"/>
        <v>0</v>
      </c>
      <c r="Y90" s="294">
        <f t="shared" si="76"/>
        <v>0</v>
      </c>
      <c r="Z90" s="294">
        <f t="shared" si="77"/>
        <v>0</v>
      </c>
      <c r="AA90" s="294">
        <f t="shared" si="78"/>
        <v>0</v>
      </c>
      <c r="AB90" s="294">
        <f t="shared" si="79"/>
        <v>0</v>
      </c>
      <c r="AC90" s="294">
        <f t="shared" si="80"/>
        <v>0</v>
      </c>
      <c r="AD90" s="284">
        <f t="shared" si="81"/>
        <v>0</v>
      </c>
      <c r="AE90" s="284">
        <f t="shared" si="82"/>
        <v>0</v>
      </c>
      <c r="AF90" s="284">
        <f t="shared" si="83"/>
        <v>0</v>
      </c>
      <c r="AG90" s="284">
        <f t="shared" si="84"/>
        <v>0</v>
      </c>
      <c r="AH90" s="284">
        <f t="shared" si="85"/>
        <v>0</v>
      </c>
      <c r="AI90" s="284">
        <f t="shared" si="86"/>
        <v>0</v>
      </c>
      <c r="AJ90" s="285">
        <f t="shared" si="87"/>
        <v>0</v>
      </c>
      <c r="AK90" s="285">
        <f t="shared" si="88"/>
        <v>0</v>
      </c>
      <c r="AL90" s="285">
        <f t="shared" si="89"/>
        <v>0</v>
      </c>
      <c r="AM90" s="285">
        <f t="shared" si="90"/>
        <v>0</v>
      </c>
      <c r="AN90" s="285">
        <f t="shared" si="91"/>
        <v>0</v>
      </c>
      <c r="AO90" s="285">
        <f t="shared" si="92"/>
        <v>0</v>
      </c>
      <c r="AP90" s="310">
        <f t="shared" si="93"/>
        <v>0</v>
      </c>
      <c r="AQ90" s="310">
        <f t="shared" si="94"/>
        <v>0</v>
      </c>
      <c r="AR90" s="310">
        <f t="shared" si="95"/>
        <v>0</v>
      </c>
      <c r="AS90" s="310">
        <f t="shared" si="96"/>
        <v>0</v>
      </c>
      <c r="AT90" s="310">
        <f t="shared" si="97"/>
        <v>0</v>
      </c>
      <c r="AU90" s="301">
        <f t="array" ref="AU90">IFERROR(INDEX(X90:AC90,SMALL(IF(AD90:AI90=AV90,COLUMN(AD90:AI90)-COLUMN(AD90)+1),COUNTIF(AP90:AP90,AV90))),0)</f>
        <v>0</v>
      </c>
      <c r="AV90" s="301">
        <f t="shared" si="98"/>
        <v>0</v>
      </c>
      <c r="AW90" s="301">
        <f t="array" ref="AW90">IFERROR(INDEX(AJ90:AO90,SMALL(IF(AD90:AI90=AV90,COLUMN(AD90:AI90)-COLUMN(AD90)+1),COUNTIF(AP90:AP90,AV90))),0)</f>
        <v>0</v>
      </c>
      <c r="AX90" s="302">
        <f t="array" ref="AX90">IFERROR(INDEX(X90:AC90,SMALL(IF(AD90:AI90=AY90,COLUMN(AD90:AI90)-COLUMN(AD90)+1),COUNTIF(AP90:AQ90,AY90))),0)</f>
        <v>0</v>
      </c>
      <c r="AY90" s="302">
        <f t="array" ref="AY90">IFERROR(LARGE(AD90:AI90,2),0)</f>
        <v>0</v>
      </c>
      <c r="AZ90" s="303">
        <f t="array" ref="AZ90">IFERROR(INDEX(AJ90:AO90,SMALL(IF(AD90:AI90=AY90,COLUMN(AD90:AI90)-COLUMN(AD90)+1),COUNTIF(AP90:AQ90,AY90))),0)</f>
        <v>0</v>
      </c>
      <c r="BA90" s="304">
        <f t="array" ref="BA90">IFERROR(INDEX(X90:AC90,SMALL(IF(AD90:AI90=BB90,COLUMN(AD90:AI90)-COLUMN(AD90)+1),COUNTIF(AP90:AR90,BB90))),0)</f>
        <v>0</v>
      </c>
      <c r="BB90" s="304">
        <f t="array" ref="BB90">IFERROR(LARGE(AD90:AI90,3),0)</f>
        <v>0</v>
      </c>
      <c r="BC90" s="304">
        <f t="array" ref="BC90">IFERROR(INDEX(AJ90:AO90,SMALL(IF(AD90:AI90=BB90,COLUMN(AD90:AI90)-COLUMN(AD90)+1),COUNTIF(AP90:AR90,BB90))),0)</f>
        <v>0</v>
      </c>
      <c r="BD90" s="305">
        <f t="array" ref="BD90">IFERROR(INDEX(X90:AC90,SMALL(IF(AD90:AI90=BE90,COLUMN(AD90:AI90)-COLUMN(AD90)+1),COUNTIF(AP90:AS90,BE90))),0)</f>
        <v>0</v>
      </c>
      <c r="BE90" s="305">
        <f t="shared" si="99"/>
        <v>0</v>
      </c>
      <c r="BF90" s="305">
        <f t="array" ref="BF90">IFERROR(INDEX(AJ90:AO90,SMALL(IF(AD90:AI90=BE90,COLUMN(AD90:AI90)-COLUMN(AD90)+1),COUNTIF(AP90:AS90,BE90))),0)</f>
        <v>0</v>
      </c>
      <c r="BG90" s="306">
        <f t="array" ref="BG90">IFERROR(INDEX(X90:AC90,SMALL(IF(AD90:AI90=BH90,COLUMN(AD90:AI90)-COLUMN(AD90)+1),COUNTIF(AP90:AT90,BH90))),0)</f>
        <v>0</v>
      </c>
      <c r="BH90" s="306">
        <f t="shared" si="100"/>
        <v>0</v>
      </c>
      <c r="BI90" s="306">
        <f t="array" ref="BI90">IFERROR(INDEX(AJ90:AO90,SMALL(IF(AD90:AI90=BH90,COLUMN(AD90:AI90)-COLUMN(AD90)+1),COUNTIF(AP90:AT90,BH90))),0)</f>
        <v>0</v>
      </c>
      <c r="BJ90" s="307">
        <f>IF(COUNTIF(AD90:AI90,0)=0,IF(COUNTIFS(AD90:AI90,"*F*")=0,SUM(LARGE(AD90:AI90,{1,2,3,4,5})),IF(COUNTIFS(AD90:AI90,"*F*")=1,SUM(LARGE(AD90:AI90,{1,2,3,4,5})),IF(COUNTIFS(AD90:AI90,"*F*")=2,"C",IF(COUNTIFS(AD90:AI90,"*F*")&gt;2,"F")))),IF(COUNTIFS(AD90:AH90,"*F*")=0,SUM(AD90:AH90),IF(COUNTIFS(AD90:AH90,"*F*")=1,"C",IF(COUNTIFS(AD90:AH90,"*F*")&gt;=2,"F"))))</f>
        <v>0</v>
      </c>
      <c r="BK90" s="308">
        <f t="shared" si="101"/>
        <v>0</v>
      </c>
    </row>
    <row r="91" spans="1:63" ht="17.25" x14ac:dyDescent="0.3">
      <c r="A91" s="317">
        <v>89</v>
      </c>
      <c r="B91" s="287" t="str">
        <f t="shared" si="74"/>
        <v/>
      </c>
      <c r="C91" s="296"/>
      <c r="D91" s="323"/>
      <c r="E91" s="322"/>
      <c r="F91" s="309"/>
      <c r="G91" s="309"/>
      <c r="H91" s="309"/>
      <c r="I91" s="309"/>
      <c r="J91" s="309"/>
      <c r="K91" s="309"/>
      <c r="L91" s="309"/>
      <c r="M91" s="315"/>
      <c r="N91" s="315"/>
      <c r="O91" s="309"/>
      <c r="P91" s="309"/>
      <c r="Q91" s="309"/>
      <c r="R91" s="309"/>
      <c r="S91" s="309"/>
      <c r="T91" s="309"/>
      <c r="U91" s="309"/>
      <c r="V91" s="309"/>
      <c r="W91" s="309"/>
      <c r="X91" s="294">
        <f t="shared" si="75"/>
        <v>0</v>
      </c>
      <c r="Y91" s="294">
        <f t="shared" si="76"/>
        <v>0</v>
      </c>
      <c r="Z91" s="294">
        <f t="shared" si="77"/>
        <v>0</v>
      </c>
      <c r="AA91" s="294">
        <f t="shared" si="78"/>
        <v>0</v>
      </c>
      <c r="AB91" s="294">
        <f t="shared" si="79"/>
        <v>0</v>
      </c>
      <c r="AC91" s="294">
        <f t="shared" si="80"/>
        <v>0</v>
      </c>
      <c r="AD91" s="284">
        <f t="shared" si="81"/>
        <v>0</v>
      </c>
      <c r="AE91" s="284">
        <f t="shared" si="82"/>
        <v>0</v>
      </c>
      <c r="AF91" s="284">
        <f t="shared" si="83"/>
        <v>0</v>
      </c>
      <c r="AG91" s="284">
        <f t="shared" si="84"/>
        <v>0</v>
      </c>
      <c r="AH91" s="284">
        <f t="shared" si="85"/>
        <v>0</v>
      </c>
      <c r="AI91" s="284">
        <f t="shared" si="86"/>
        <v>0</v>
      </c>
      <c r="AJ91" s="285">
        <f t="shared" si="87"/>
        <v>0</v>
      </c>
      <c r="AK91" s="285">
        <f t="shared" si="88"/>
        <v>0</v>
      </c>
      <c r="AL91" s="285">
        <f t="shared" si="89"/>
        <v>0</v>
      </c>
      <c r="AM91" s="285">
        <f t="shared" si="90"/>
        <v>0</v>
      </c>
      <c r="AN91" s="285">
        <f t="shared" si="91"/>
        <v>0</v>
      </c>
      <c r="AO91" s="285">
        <f t="shared" si="92"/>
        <v>0</v>
      </c>
      <c r="AP91" s="310">
        <f t="shared" si="93"/>
        <v>0</v>
      </c>
      <c r="AQ91" s="310">
        <f t="shared" si="94"/>
        <v>0</v>
      </c>
      <c r="AR91" s="310">
        <f t="shared" si="95"/>
        <v>0</v>
      </c>
      <c r="AS91" s="310">
        <f t="shared" si="96"/>
        <v>0</v>
      </c>
      <c r="AT91" s="310">
        <f t="shared" si="97"/>
        <v>0</v>
      </c>
      <c r="AU91" s="301">
        <f t="array" ref="AU91">IFERROR(INDEX(X91:AC91,SMALL(IF(AD91:AI91=AV91,COLUMN(AD91:AI91)-COLUMN(AD91)+1),COUNTIF(AP91:AP91,AV91))),0)</f>
        <v>0</v>
      </c>
      <c r="AV91" s="301">
        <f t="shared" si="98"/>
        <v>0</v>
      </c>
      <c r="AW91" s="301">
        <f t="array" ref="AW91">IFERROR(INDEX(AJ91:AO91,SMALL(IF(AD91:AI91=AV91,COLUMN(AD91:AI91)-COLUMN(AD91)+1),COUNTIF(AP91:AP91,AV91))),0)</f>
        <v>0</v>
      </c>
      <c r="AX91" s="302">
        <f t="array" ref="AX91">IFERROR(INDEX(X91:AC91,SMALL(IF(AD91:AI91=AY91,COLUMN(AD91:AI91)-COLUMN(AD91)+1),COUNTIF(AP91:AQ91,AY91))),0)</f>
        <v>0</v>
      </c>
      <c r="AY91" s="302">
        <f t="array" ref="AY91">IFERROR(LARGE(AD91:AI91,2),0)</f>
        <v>0</v>
      </c>
      <c r="AZ91" s="303">
        <f t="array" ref="AZ91">IFERROR(INDEX(AJ91:AO91,SMALL(IF(AD91:AI91=AY91,COLUMN(AD91:AI91)-COLUMN(AD91)+1),COUNTIF(AP91:AQ91,AY91))),0)</f>
        <v>0</v>
      </c>
      <c r="BA91" s="304">
        <f t="array" ref="BA91">IFERROR(INDEX(X91:AC91,SMALL(IF(AD91:AI91=BB91,COLUMN(AD91:AI91)-COLUMN(AD91)+1),COUNTIF(AP91:AR91,BB91))),0)</f>
        <v>0</v>
      </c>
      <c r="BB91" s="304">
        <f t="array" ref="BB91">IFERROR(LARGE(AD91:AI91,3),0)</f>
        <v>0</v>
      </c>
      <c r="BC91" s="304">
        <f t="array" ref="BC91">IFERROR(INDEX(AJ91:AO91,SMALL(IF(AD91:AI91=BB91,COLUMN(AD91:AI91)-COLUMN(AD91)+1),COUNTIF(AP91:AR91,BB91))),0)</f>
        <v>0</v>
      </c>
      <c r="BD91" s="305">
        <f t="array" ref="BD91">IFERROR(INDEX(X91:AC91,SMALL(IF(AD91:AI91=BE91,COLUMN(AD91:AI91)-COLUMN(AD91)+1),COUNTIF(AP91:AS91,BE91))),0)</f>
        <v>0</v>
      </c>
      <c r="BE91" s="305">
        <f t="shared" si="99"/>
        <v>0</v>
      </c>
      <c r="BF91" s="305">
        <f t="array" ref="BF91">IFERROR(INDEX(AJ91:AO91,SMALL(IF(AD91:AI91=BE91,COLUMN(AD91:AI91)-COLUMN(AD91)+1),COUNTIF(AP91:AS91,BE91))),0)</f>
        <v>0</v>
      </c>
      <c r="BG91" s="306">
        <f t="array" ref="BG91">IFERROR(INDEX(X91:AC91,SMALL(IF(AD91:AI91=BH91,COLUMN(AD91:AI91)-COLUMN(AD91)+1),COUNTIF(AP91:AT91,BH91))),0)</f>
        <v>0</v>
      </c>
      <c r="BH91" s="306">
        <f t="shared" si="100"/>
        <v>0</v>
      </c>
      <c r="BI91" s="306">
        <f t="array" ref="BI91">IFERROR(INDEX(AJ91:AO91,SMALL(IF(AD91:AI91=BH91,COLUMN(AD91:AI91)-COLUMN(AD91)+1),COUNTIF(AP91:AT91,BH91))),0)</f>
        <v>0</v>
      </c>
      <c r="BJ91" s="307">
        <f>IF(COUNTIF(AD91:AI91,0)=0,IF(COUNTIFS(AD91:AI91,"*F*")=0,SUM(LARGE(AD91:AI91,{1,2,3,4,5})),IF(COUNTIFS(AD91:AI91,"*F*")=1,SUM(LARGE(AD91:AI91,{1,2,3,4,5})),IF(COUNTIFS(AD91:AI91,"*F*")=2,"C",IF(COUNTIFS(AD91:AI91,"*F*")&gt;2,"F")))),IF(COUNTIFS(AD91:AH91,"*F*")=0,SUM(AD91:AH91),IF(COUNTIFS(AD91:AH91,"*F*")=1,"C",IF(COUNTIFS(AD91:AH91,"*F*")&gt;=2,"F"))))</f>
        <v>0</v>
      </c>
      <c r="BK91" s="308">
        <f t="shared" si="101"/>
        <v>0</v>
      </c>
    </row>
    <row r="92" spans="1:63" ht="17.25" x14ac:dyDescent="0.3">
      <c r="A92" s="317">
        <v>90</v>
      </c>
      <c r="B92" s="287" t="str">
        <f t="shared" si="74"/>
        <v/>
      </c>
      <c r="C92" s="296"/>
      <c r="D92" s="323"/>
      <c r="E92" s="322"/>
      <c r="F92" s="309"/>
      <c r="G92" s="309"/>
      <c r="H92" s="309"/>
      <c r="I92" s="309"/>
      <c r="J92" s="309"/>
      <c r="K92" s="309"/>
      <c r="L92" s="309"/>
      <c r="M92" s="315"/>
      <c r="N92" s="315"/>
      <c r="O92" s="309"/>
      <c r="P92" s="309"/>
      <c r="Q92" s="309"/>
      <c r="R92" s="309"/>
      <c r="S92" s="309"/>
      <c r="T92" s="309"/>
      <c r="U92" s="309"/>
      <c r="V92" s="309"/>
      <c r="W92" s="309"/>
      <c r="X92" s="294">
        <f t="shared" si="75"/>
        <v>0</v>
      </c>
      <c r="Y92" s="294">
        <f t="shared" si="76"/>
        <v>0</v>
      </c>
      <c r="Z92" s="294">
        <f t="shared" si="77"/>
        <v>0</v>
      </c>
      <c r="AA92" s="294">
        <f t="shared" si="78"/>
        <v>0</v>
      </c>
      <c r="AB92" s="294">
        <f t="shared" si="79"/>
        <v>0</v>
      </c>
      <c r="AC92" s="294">
        <f t="shared" si="80"/>
        <v>0</v>
      </c>
      <c r="AD92" s="284">
        <f t="shared" si="81"/>
        <v>0</v>
      </c>
      <c r="AE92" s="284">
        <f t="shared" si="82"/>
        <v>0</v>
      </c>
      <c r="AF92" s="284">
        <f t="shared" si="83"/>
        <v>0</v>
      </c>
      <c r="AG92" s="284">
        <f t="shared" si="84"/>
        <v>0</v>
      </c>
      <c r="AH92" s="284">
        <f t="shared" si="85"/>
        <v>0</v>
      </c>
      <c r="AI92" s="284">
        <f t="shared" si="86"/>
        <v>0</v>
      </c>
      <c r="AJ92" s="285">
        <f t="shared" si="87"/>
        <v>0</v>
      </c>
      <c r="AK92" s="285">
        <f t="shared" si="88"/>
        <v>0</v>
      </c>
      <c r="AL92" s="285">
        <f t="shared" si="89"/>
        <v>0</v>
      </c>
      <c r="AM92" s="285">
        <f t="shared" si="90"/>
        <v>0</v>
      </c>
      <c r="AN92" s="285">
        <f t="shared" si="91"/>
        <v>0</v>
      </c>
      <c r="AO92" s="285">
        <f t="shared" si="92"/>
        <v>0</v>
      </c>
      <c r="AP92" s="310">
        <f t="shared" si="93"/>
        <v>0</v>
      </c>
      <c r="AQ92" s="310">
        <f t="shared" si="94"/>
        <v>0</v>
      </c>
      <c r="AR92" s="310">
        <f t="shared" si="95"/>
        <v>0</v>
      </c>
      <c r="AS92" s="310">
        <f t="shared" si="96"/>
        <v>0</v>
      </c>
      <c r="AT92" s="310">
        <f t="shared" si="97"/>
        <v>0</v>
      </c>
      <c r="AU92" s="301">
        <f t="array" ref="AU92">IFERROR(INDEX(X92:AC92,SMALL(IF(AD92:AI92=AV92,COLUMN(AD92:AI92)-COLUMN(AD92)+1),COUNTIF(AP92:AP92,AV92))),0)</f>
        <v>0</v>
      </c>
      <c r="AV92" s="301">
        <f t="shared" si="98"/>
        <v>0</v>
      </c>
      <c r="AW92" s="301">
        <f t="array" ref="AW92">IFERROR(INDEX(AJ92:AO92,SMALL(IF(AD92:AI92=AV92,COLUMN(AD92:AI92)-COLUMN(AD92)+1),COUNTIF(AP92:AP92,AV92))),0)</f>
        <v>0</v>
      </c>
      <c r="AX92" s="302">
        <f t="array" ref="AX92">IFERROR(INDEX(X92:AC92,SMALL(IF(AD92:AI92=AY92,COLUMN(AD92:AI92)-COLUMN(AD92)+1),COUNTIF(AP92:AQ92,AY92))),0)</f>
        <v>0</v>
      </c>
      <c r="AY92" s="302">
        <f t="array" ref="AY92">IFERROR(LARGE(AD92:AI92,2),0)</f>
        <v>0</v>
      </c>
      <c r="AZ92" s="303">
        <f t="array" ref="AZ92">IFERROR(INDEX(AJ92:AO92,SMALL(IF(AD92:AI92=AY92,COLUMN(AD92:AI92)-COLUMN(AD92)+1),COUNTIF(AP92:AQ92,AY92))),0)</f>
        <v>0</v>
      </c>
      <c r="BA92" s="304">
        <f t="array" ref="BA92">IFERROR(INDEX(X92:AC92,SMALL(IF(AD92:AI92=BB92,COLUMN(AD92:AI92)-COLUMN(AD92)+1),COUNTIF(AP92:AR92,BB92))),0)</f>
        <v>0</v>
      </c>
      <c r="BB92" s="304">
        <f t="array" ref="BB92">IFERROR(LARGE(AD92:AI92,3),0)</f>
        <v>0</v>
      </c>
      <c r="BC92" s="304">
        <f t="array" ref="BC92">IFERROR(INDEX(AJ92:AO92,SMALL(IF(AD92:AI92=BB92,COLUMN(AD92:AI92)-COLUMN(AD92)+1),COUNTIF(AP92:AR92,BB92))),0)</f>
        <v>0</v>
      </c>
      <c r="BD92" s="305">
        <f t="array" ref="BD92">IFERROR(INDEX(X92:AC92,SMALL(IF(AD92:AI92=BE92,COLUMN(AD92:AI92)-COLUMN(AD92)+1),COUNTIF(AP92:AS92,BE92))),0)</f>
        <v>0</v>
      </c>
      <c r="BE92" s="305">
        <f t="shared" si="99"/>
        <v>0</v>
      </c>
      <c r="BF92" s="305">
        <f t="array" ref="BF92">IFERROR(INDEX(AJ92:AO92,SMALL(IF(AD92:AI92=BE92,COLUMN(AD92:AI92)-COLUMN(AD92)+1),COUNTIF(AP92:AS92,BE92))),0)</f>
        <v>0</v>
      </c>
      <c r="BG92" s="306">
        <f t="array" ref="BG92">IFERROR(INDEX(X92:AC92,SMALL(IF(AD92:AI92=BH92,COLUMN(AD92:AI92)-COLUMN(AD92)+1),COUNTIF(AP92:AT92,BH92))),0)</f>
        <v>0</v>
      </c>
      <c r="BH92" s="306">
        <f t="shared" si="100"/>
        <v>0</v>
      </c>
      <c r="BI92" s="306">
        <f t="array" ref="BI92">IFERROR(INDEX(AJ92:AO92,SMALL(IF(AD92:AI92=BH92,COLUMN(AD92:AI92)-COLUMN(AD92)+1),COUNTIF(AP92:AT92,BH92))),0)</f>
        <v>0</v>
      </c>
      <c r="BJ92" s="307">
        <f>IF(COUNTIF(AD92:AI92,0)=0,IF(COUNTIFS(AD92:AI92,"*F*")=0,SUM(LARGE(AD92:AI92,{1,2,3,4,5})),IF(COUNTIFS(AD92:AI92,"*F*")=1,SUM(LARGE(AD92:AI92,{1,2,3,4,5})),IF(COUNTIFS(AD92:AI92,"*F*")=2,"C",IF(COUNTIFS(AD92:AI92,"*F*")&gt;2,"F")))),IF(COUNTIFS(AD92:AH92,"*F*")=0,SUM(AD92:AH92),IF(COUNTIFS(AD92:AH92,"*F*")=1,"C",IF(COUNTIFS(AD92:AH92,"*F*")&gt;=2,"F"))))</f>
        <v>0</v>
      </c>
      <c r="BK92" s="308">
        <f t="shared" si="101"/>
        <v>0</v>
      </c>
    </row>
    <row r="93" spans="1:63" ht="17.25" x14ac:dyDescent="0.3">
      <c r="A93" s="317">
        <v>91</v>
      </c>
      <c r="B93" s="287" t="str">
        <f t="shared" si="74"/>
        <v/>
      </c>
      <c r="C93" s="296"/>
      <c r="D93" s="323"/>
      <c r="E93" s="322"/>
      <c r="F93" s="309"/>
      <c r="G93" s="309"/>
      <c r="H93" s="309"/>
      <c r="I93" s="309"/>
      <c r="J93" s="309"/>
      <c r="K93" s="309"/>
      <c r="L93" s="309"/>
      <c r="M93" s="315"/>
      <c r="N93" s="315"/>
      <c r="O93" s="309"/>
      <c r="P93" s="309"/>
      <c r="Q93" s="309"/>
      <c r="R93" s="309"/>
      <c r="S93" s="309"/>
      <c r="T93" s="309"/>
      <c r="U93" s="309"/>
      <c r="V93" s="309"/>
      <c r="W93" s="309"/>
      <c r="X93" s="294">
        <f t="shared" si="75"/>
        <v>0</v>
      </c>
      <c r="Y93" s="294">
        <f t="shared" si="76"/>
        <v>0</v>
      </c>
      <c r="Z93" s="294">
        <f t="shared" si="77"/>
        <v>0</v>
      </c>
      <c r="AA93" s="294">
        <f t="shared" si="78"/>
        <v>0</v>
      </c>
      <c r="AB93" s="294">
        <f t="shared" si="79"/>
        <v>0</v>
      </c>
      <c r="AC93" s="294">
        <f t="shared" si="80"/>
        <v>0</v>
      </c>
      <c r="AD93" s="284">
        <f t="shared" si="81"/>
        <v>0</v>
      </c>
      <c r="AE93" s="284">
        <f t="shared" si="82"/>
        <v>0</v>
      </c>
      <c r="AF93" s="284">
        <f t="shared" si="83"/>
        <v>0</v>
      </c>
      <c r="AG93" s="284">
        <f t="shared" si="84"/>
        <v>0</v>
      </c>
      <c r="AH93" s="284">
        <f t="shared" si="85"/>
        <v>0</v>
      </c>
      <c r="AI93" s="284">
        <f t="shared" si="86"/>
        <v>0</v>
      </c>
      <c r="AJ93" s="285">
        <f t="shared" si="87"/>
        <v>0</v>
      </c>
      <c r="AK93" s="285">
        <f t="shared" si="88"/>
        <v>0</v>
      </c>
      <c r="AL93" s="285">
        <f t="shared" si="89"/>
        <v>0</v>
      </c>
      <c r="AM93" s="285">
        <f t="shared" si="90"/>
        <v>0</v>
      </c>
      <c r="AN93" s="285">
        <f t="shared" si="91"/>
        <v>0</v>
      </c>
      <c r="AO93" s="285">
        <f t="shared" si="92"/>
        <v>0</v>
      </c>
      <c r="AP93" s="310">
        <f t="shared" si="93"/>
        <v>0</v>
      </c>
      <c r="AQ93" s="310">
        <f t="shared" si="94"/>
        <v>0</v>
      </c>
      <c r="AR93" s="310">
        <f t="shared" si="95"/>
        <v>0</v>
      </c>
      <c r="AS93" s="310">
        <f t="shared" si="96"/>
        <v>0</v>
      </c>
      <c r="AT93" s="310">
        <f t="shared" si="97"/>
        <v>0</v>
      </c>
      <c r="AU93" s="301">
        <f t="array" ref="AU93">IFERROR(INDEX(X93:AC93,SMALL(IF(AD93:AI93=AV93,COLUMN(AD93:AI93)-COLUMN(AD93)+1),COUNTIF(AP93:AP93,AV93))),0)</f>
        <v>0</v>
      </c>
      <c r="AV93" s="301">
        <f t="shared" si="98"/>
        <v>0</v>
      </c>
      <c r="AW93" s="301">
        <f t="array" ref="AW93">IFERROR(INDEX(AJ93:AO93,SMALL(IF(AD93:AI93=AV93,COLUMN(AD93:AI93)-COLUMN(AD93)+1),COUNTIF(AP93:AP93,AV93))),0)</f>
        <v>0</v>
      </c>
      <c r="AX93" s="302">
        <f t="array" ref="AX93">IFERROR(INDEX(X93:AC93,SMALL(IF(AD93:AI93=AY93,COLUMN(AD93:AI93)-COLUMN(AD93)+1),COUNTIF(AP93:AQ93,AY93))),0)</f>
        <v>0</v>
      </c>
      <c r="AY93" s="302">
        <f t="array" ref="AY93">IFERROR(LARGE(AD93:AI93,2),0)</f>
        <v>0</v>
      </c>
      <c r="AZ93" s="303">
        <f t="array" ref="AZ93">IFERROR(INDEX(AJ93:AO93,SMALL(IF(AD93:AI93=AY93,COLUMN(AD93:AI93)-COLUMN(AD93)+1),COUNTIF(AP93:AQ93,AY93))),0)</f>
        <v>0</v>
      </c>
      <c r="BA93" s="304">
        <f t="array" ref="BA93">IFERROR(INDEX(X93:AC93,SMALL(IF(AD93:AI93=BB93,COLUMN(AD93:AI93)-COLUMN(AD93)+1),COUNTIF(AP93:AR93,BB93))),0)</f>
        <v>0</v>
      </c>
      <c r="BB93" s="304">
        <f t="array" ref="BB93">IFERROR(LARGE(AD93:AI93,3),0)</f>
        <v>0</v>
      </c>
      <c r="BC93" s="304">
        <f t="array" ref="BC93">IFERROR(INDEX(AJ93:AO93,SMALL(IF(AD93:AI93=BB93,COLUMN(AD93:AI93)-COLUMN(AD93)+1),COUNTIF(AP93:AR93,BB93))),0)</f>
        <v>0</v>
      </c>
      <c r="BD93" s="305">
        <f t="array" ref="BD93">IFERROR(INDEX(X93:AC93,SMALL(IF(AD93:AI93=BE93,COLUMN(AD93:AI93)-COLUMN(AD93)+1),COUNTIF(AP93:AS93,BE93))),0)</f>
        <v>0</v>
      </c>
      <c r="BE93" s="305">
        <f t="shared" si="99"/>
        <v>0</v>
      </c>
      <c r="BF93" s="305">
        <f t="array" ref="BF93">IFERROR(INDEX(AJ93:AO93,SMALL(IF(AD93:AI93=BE93,COLUMN(AD93:AI93)-COLUMN(AD93)+1),COUNTIF(AP93:AS93,BE93))),0)</f>
        <v>0</v>
      </c>
      <c r="BG93" s="306">
        <f t="array" ref="BG93">IFERROR(INDEX(X93:AC93,SMALL(IF(AD93:AI93=BH93,COLUMN(AD93:AI93)-COLUMN(AD93)+1),COUNTIF(AP93:AT93,BH93))),0)</f>
        <v>0</v>
      </c>
      <c r="BH93" s="306">
        <f t="shared" si="100"/>
        <v>0</v>
      </c>
      <c r="BI93" s="306">
        <f t="array" ref="BI93">IFERROR(INDEX(AJ93:AO93,SMALL(IF(AD93:AI93=BH93,COLUMN(AD93:AI93)-COLUMN(AD93)+1),COUNTIF(AP93:AT93,BH93))),0)</f>
        <v>0</v>
      </c>
      <c r="BJ93" s="307">
        <f>IF(COUNTIF(AD93:AI93,0)=0,IF(COUNTIFS(AD93:AI93,"*F*")=0,SUM(LARGE(AD93:AI93,{1,2,3,4,5})),IF(COUNTIFS(AD93:AI93,"*F*")=1,SUM(LARGE(AD93:AI93,{1,2,3,4,5})),IF(COUNTIFS(AD93:AI93,"*F*")=2,"C",IF(COUNTIFS(AD93:AI93,"*F*")&gt;2,"F")))),IF(COUNTIFS(AD93:AH93,"*F*")=0,SUM(AD93:AH93),IF(COUNTIFS(AD93:AH93,"*F*")=1,"C",IF(COUNTIFS(AD93:AH93,"*F*")&gt;=2,"F"))))</f>
        <v>0</v>
      </c>
      <c r="BK93" s="308">
        <f t="shared" si="101"/>
        <v>0</v>
      </c>
    </row>
    <row r="94" spans="1:63" ht="17.25" x14ac:dyDescent="0.3">
      <c r="A94" s="317">
        <v>92</v>
      </c>
      <c r="B94" s="287" t="str">
        <f t="shared" si="74"/>
        <v/>
      </c>
      <c r="C94" s="296"/>
      <c r="D94" s="323"/>
      <c r="E94" s="322"/>
      <c r="F94" s="309"/>
      <c r="G94" s="309"/>
      <c r="H94" s="309"/>
      <c r="I94" s="309"/>
      <c r="J94" s="309"/>
      <c r="K94" s="309"/>
      <c r="L94" s="309"/>
      <c r="M94" s="315"/>
      <c r="N94" s="315"/>
      <c r="O94" s="309"/>
      <c r="P94" s="309"/>
      <c r="Q94" s="309"/>
      <c r="R94" s="309"/>
      <c r="S94" s="309"/>
      <c r="T94" s="309"/>
      <c r="U94" s="309"/>
      <c r="V94" s="309"/>
      <c r="W94" s="309"/>
      <c r="X94" s="294">
        <f t="shared" si="75"/>
        <v>0</v>
      </c>
      <c r="Y94" s="294">
        <f t="shared" si="76"/>
        <v>0</v>
      </c>
      <c r="Z94" s="294">
        <f t="shared" si="77"/>
        <v>0</v>
      </c>
      <c r="AA94" s="294">
        <f t="shared" si="78"/>
        <v>0</v>
      </c>
      <c r="AB94" s="294">
        <f t="shared" si="79"/>
        <v>0</v>
      </c>
      <c r="AC94" s="294">
        <f t="shared" si="80"/>
        <v>0</v>
      </c>
      <c r="AD94" s="284">
        <f t="shared" si="81"/>
        <v>0</v>
      </c>
      <c r="AE94" s="284">
        <f t="shared" si="82"/>
        <v>0</v>
      </c>
      <c r="AF94" s="284">
        <f t="shared" si="83"/>
        <v>0</v>
      </c>
      <c r="AG94" s="284">
        <f t="shared" si="84"/>
        <v>0</v>
      </c>
      <c r="AH94" s="284">
        <f t="shared" si="85"/>
        <v>0</v>
      </c>
      <c r="AI94" s="284">
        <f t="shared" si="86"/>
        <v>0</v>
      </c>
      <c r="AJ94" s="285">
        <f t="shared" si="87"/>
        <v>0</v>
      </c>
      <c r="AK94" s="285">
        <f t="shared" si="88"/>
        <v>0</v>
      </c>
      <c r="AL94" s="285">
        <f t="shared" si="89"/>
        <v>0</v>
      </c>
      <c r="AM94" s="285">
        <f t="shared" si="90"/>
        <v>0</v>
      </c>
      <c r="AN94" s="285">
        <f t="shared" si="91"/>
        <v>0</v>
      </c>
      <c r="AO94" s="285">
        <f t="shared" si="92"/>
        <v>0</v>
      </c>
      <c r="AP94" s="310">
        <f t="shared" si="93"/>
        <v>0</v>
      </c>
      <c r="AQ94" s="310">
        <f t="shared" si="94"/>
        <v>0</v>
      </c>
      <c r="AR94" s="310">
        <f t="shared" si="95"/>
        <v>0</v>
      </c>
      <c r="AS94" s="310">
        <f t="shared" si="96"/>
        <v>0</v>
      </c>
      <c r="AT94" s="310">
        <f t="shared" si="97"/>
        <v>0</v>
      </c>
      <c r="AU94" s="301">
        <f t="array" ref="AU94">IFERROR(INDEX(X94:AC94,SMALL(IF(AD94:AI94=AV94,COLUMN(AD94:AI94)-COLUMN(AD94)+1),COUNTIF(AP94:AP94,AV94))),0)</f>
        <v>0</v>
      </c>
      <c r="AV94" s="301">
        <f t="shared" si="98"/>
        <v>0</v>
      </c>
      <c r="AW94" s="301">
        <f t="array" ref="AW94">IFERROR(INDEX(AJ94:AO94,SMALL(IF(AD94:AI94=AV94,COLUMN(AD94:AI94)-COLUMN(AD94)+1),COUNTIF(AP94:AP94,AV94))),0)</f>
        <v>0</v>
      </c>
      <c r="AX94" s="302">
        <f t="array" ref="AX94">IFERROR(INDEX(X94:AC94,SMALL(IF(AD94:AI94=AY94,COLUMN(AD94:AI94)-COLUMN(AD94)+1),COUNTIF(AP94:AQ94,AY94))),0)</f>
        <v>0</v>
      </c>
      <c r="AY94" s="302">
        <f t="array" ref="AY94">IFERROR(LARGE(AD94:AI94,2),0)</f>
        <v>0</v>
      </c>
      <c r="AZ94" s="303">
        <f t="array" ref="AZ94">IFERROR(INDEX(AJ94:AO94,SMALL(IF(AD94:AI94=AY94,COLUMN(AD94:AI94)-COLUMN(AD94)+1),COUNTIF(AP94:AQ94,AY94))),0)</f>
        <v>0</v>
      </c>
      <c r="BA94" s="304">
        <f t="array" ref="BA94">IFERROR(INDEX(X94:AC94,SMALL(IF(AD94:AI94=BB94,COLUMN(AD94:AI94)-COLUMN(AD94)+1),COUNTIF(AP94:AR94,BB94))),0)</f>
        <v>0</v>
      </c>
      <c r="BB94" s="304">
        <f t="array" ref="BB94">IFERROR(LARGE(AD94:AI94,3),0)</f>
        <v>0</v>
      </c>
      <c r="BC94" s="304">
        <f t="array" ref="BC94">IFERROR(INDEX(AJ94:AO94,SMALL(IF(AD94:AI94=BB94,COLUMN(AD94:AI94)-COLUMN(AD94)+1),COUNTIF(AP94:AR94,BB94))),0)</f>
        <v>0</v>
      </c>
      <c r="BD94" s="305">
        <f t="array" ref="BD94">IFERROR(INDEX(X94:AC94,SMALL(IF(AD94:AI94=BE94,COLUMN(AD94:AI94)-COLUMN(AD94)+1),COUNTIF(AP94:AS94,BE94))),0)</f>
        <v>0</v>
      </c>
      <c r="BE94" s="305">
        <f t="shared" si="99"/>
        <v>0</v>
      </c>
      <c r="BF94" s="305">
        <f t="array" ref="BF94">IFERROR(INDEX(AJ94:AO94,SMALL(IF(AD94:AI94=BE94,COLUMN(AD94:AI94)-COLUMN(AD94)+1),COUNTIF(AP94:AS94,BE94))),0)</f>
        <v>0</v>
      </c>
      <c r="BG94" s="306">
        <f t="array" ref="BG94">IFERROR(INDEX(X94:AC94,SMALL(IF(AD94:AI94=BH94,COLUMN(AD94:AI94)-COLUMN(AD94)+1),COUNTIF(AP94:AT94,BH94))),0)</f>
        <v>0</v>
      </c>
      <c r="BH94" s="306">
        <f t="shared" si="100"/>
        <v>0</v>
      </c>
      <c r="BI94" s="306">
        <f t="array" ref="BI94">IFERROR(INDEX(AJ94:AO94,SMALL(IF(AD94:AI94=BH94,COLUMN(AD94:AI94)-COLUMN(AD94)+1),COUNTIF(AP94:AT94,BH94))),0)</f>
        <v>0</v>
      </c>
      <c r="BJ94" s="307">
        <f>IF(COUNTIF(AD94:AI94,0)=0,IF(COUNTIFS(AD94:AI94,"*F*")=0,SUM(LARGE(AD94:AI94,{1,2,3,4,5})),IF(COUNTIFS(AD94:AI94,"*F*")=1,SUM(LARGE(AD94:AI94,{1,2,3,4,5})),IF(COUNTIFS(AD94:AI94,"*F*")=2,"C",IF(COUNTIFS(AD94:AI94,"*F*")&gt;2,"F")))),IF(COUNTIFS(AD94:AH94,"*F*")=0,SUM(AD94:AH94),IF(COUNTIFS(AD94:AH94,"*F*")=1,"C",IF(COUNTIFS(AD94:AH94,"*F*")&gt;=2,"F"))))</f>
        <v>0</v>
      </c>
      <c r="BK94" s="308">
        <f t="shared" si="101"/>
        <v>0</v>
      </c>
    </row>
    <row r="95" spans="1:63" ht="17.25" x14ac:dyDescent="0.3">
      <c r="A95" s="317">
        <v>93</v>
      </c>
      <c r="B95" s="287" t="str">
        <f t="shared" si="74"/>
        <v/>
      </c>
      <c r="C95" s="296"/>
      <c r="D95" s="323"/>
      <c r="E95" s="322"/>
      <c r="F95" s="309"/>
      <c r="G95" s="309"/>
      <c r="H95" s="309"/>
      <c r="I95" s="309"/>
      <c r="J95" s="309"/>
      <c r="K95" s="309"/>
      <c r="L95" s="309"/>
      <c r="M95" s="315"/>
      <c r="N95" s="315"/>
      <c r="O95" s="309"/>
      <c r="P95" s="309"/>
      <c r="Q95" s="309"/>
      <c r="R95" s="309"/>
      <c r="S95" s="309"/>
      <c r="T95" s="309"/>
      <c r="U95" s="309"/>
      <c r="V95" s="309"/>
      <c r="W95" s="309"/>
      <c r="X95" s="294">
        <f t="shared" si="75"/>
        <v>0</v>
      </c>
      <c r="Y95" s="294">
        <f t="shared" si="76"/>
        <v>0</v>
      </c>
      <c r="Z95" s="294">
        <f t="shared" si="77"/>
        <v>0</v>
      </c>
      <c r="AA95" s="294">
        <f t="shared" si="78"/>
        <v>0</v>
      </c>
      <c r="AB95" s="294">
        <f t="shared" si="79"/>
        <v>0</v>
      </c>
      <c r="AC95" s="294">
        <f t="shared" si="80"/>
        <v>0</v>
      </c>
      <c r="AD95" s="284">
        <f t="shared" si="81"/>
        <v>0</v>
      </c>
      <c r="AE95" s="284">
        <f t="shared" si="82"/>
        <v>0</v>
      </c>
      <c r="AF95" s="284">
        <f t="shared" si="83"/>
        <v>0</v>
      </c>
      <c r="AG95" s="284">
        <f t="shared" si="84"/>
        <v>0</v>
      </c>
      <c r="AH95" s="284">
        <f t="shared" si="85"/>
        <v>0</v>
      </c>
      <c r="AI95" s="284">
        <f t="shared" si="86"/>
        <v>0</v>
      </c>
      <c r="AJ95" s="285">
        <f t="shared" si="87"/>
        <v>0</v>
      </c>
      <c r="AK95" s="285">
        <f t="shared" si="88"/>
        <v>0</v>
      </c>
      <c r="AL95" s="285">
        <f t="shared" si="89"/>
        <v>0</v>
      </c>
      <c r="AM95" s="285">
        <f t="shared" si="90"/>
        <v>0</v>
      </c>
      <c r="AN95" s="285">
        <f t="shared" si="91"/>
        <v>0</v>
      </c>
      <c r="AO95" s="285">
        <f t="shared" si="92"/>
        <v>0</v>
      </c>
      <c r="AP95" s="310">
        <f t="shared" si="93"/>
        <v>0</v>
      </c>
      <c r="AQ95" s="310">
        <f t="shared" si="94"/>
        <v>0</v>
      </c>
      <c r="AR95" s="310">
        <f t="shared" si="95"/>
        <v>0</v>
      </c>
      <c r="AS95" s="310">
        <f t="shared" si="96"/>
        <v>0</v>
      </c>
      <c r="AT95" s="310">
        <f t="shared" si="97"/>
        <v>0</v>
      </c>
      <c r="AU95" s="301">
        <f t="array" ref="AU95">IFERROR(INDEX(X95:AC95,SMALL(IF(AD95:AI95=AV95,COLUMN(AD95:AI95)-COLUMN(AD95)+1),COUNTIF(AP95:AP95,AV95))),0)</f>
        <v>0</v>
      </c>
      <c r="AV95" s="301">
        <f t="shared" si="98"/>
        <v>0</v>
      </c>
      <c r="AW95" s="301">
        <f t="array" ref="AW95">IFERROR(INDEX(AJ95:AO95,SMALL(IF(AD95:AI95=AV95,COLUMN(AD95:AI95)-COLUMN(AD95)+1),COUNTIF(AP95:AP95,AV95))),0)</f>
        <v>0</v>
      </c>
      <c r="AX95" s="302">
        <f t="array" ref="AX95">IFERROR(INDEX(X95:AC95,SMALL(IF(AD95:AI95=AY95,COLUMN(AD95:AI95)-COLUMN(AD95)+1),COUNTIF(AP95:AQ95,AY95))),0)</f>
        <v>0</v>
      </c>
      <c r="AY95" s="302">
        <f t="array" ref="AY95">IFERROR(LARGE(AD95:AI95,2),0)</f>
        <v>0</v>
      </c>
      <c r="AZ95" s="303">
        <f t="array" ref="AZ95">IFERROR(INDEX(AJ95:AO95,SMALL(IF(AD95:AI95=AY95,COLUMN(AD95:AI95)-COLUMN(AD95)+1),COUNTIF(AP95:AQ95,AY95))),0)</f>
        <v>0</v>
      </c>
      <c r="BA95" s="304">
        <f t="array" ref="BA95">IFERROR(INDEX(X95:AC95,SMALL(IF(AD95:AI95=BB95,COLUMN(AD95:AI95)-COLUMN(AD95)+1),COUNTIF(AP95:AR95,BB95))),0)</f>
        <v>0</v>
      </c>
      <c r="BB95" s="304">
        <f t="array" ref="BB95">IFERROR(LARGE(AD95:AI95,3),0)</f>
        <v>0</v>
      </c>
      <c r="BC95" s="304">
        <f t="array" ref="BC95">IFERROR(INDEX(AJ95:AO95,SMALL(IF(AD95:AI95=BB95,COLUMN(AD95:AI95)-COLUMN(AD95)+1),COUNTIF(AP95:AR95,BB95))),0)</f>
        <v>0</v>
      </c>
      <c r="BD95" s="305">
        <f t="array" ref="BD95">IFERROR(INDEX(X95:AC95,SMALL(IF(AD95:AI95=BE95,COLUMN(AD95:AI95)-COLUMN(AD95)+1),COUNTIF(AP95:AS95,BE95))),0)</f>
        <v>0</v>
      </c>
      <c r="BE95" s="305">
        <f t="shared" si="99"/>
        <v>0</v>
      </c>
      <c r="BF95" s="305">
        <f t="array" ref="BF95">IFERROR(INDEX(AJ95:AO95,SMALL(IF(AD95:AI95=BE95,COLUMN(AD95:AI95)-COLUMN(AD95)+1),COUNTIF(AP95:AS95,BE95))),0)</f>
        <v>0</v>
      </c>
      <c r="BG95" s="306">
        <f t="array" ref="BG95">IFERROR(INDEX(X95:AC95,SMALL(IF(AD95:AI95=BH95,COLUMN(AD95:AI95)-COLUMN(AD95)+1),COUNTIF(AP95:AT95,BH95))),0)</f>
        <v>0</v>
      </c>
      <c r="BH95" s="306">
        <f t="shared" si="100"/>
        <v>0</v>
      </c>
      <c r="BI95" s="306">
        <f t="array" ref="BI95">IFERROR(INDEX(AJ95:AO95,SMALL(IF(AD95:AI95=BH95,COLUMN(AD95:AI95)-COLUMN(AD95)+1),COUNTIF(AP95:AT95,BH95))),0)</f>
        <v>0</v>
      </c>
      <c r="BJ95" s="307">
        <f>IF(COUNTIF(AD95:AI95,0)=0,IF(COUNTIFS(AD95:AI95,"*F*")=0,SUM(LARGE(AD95:AI95,{1,2,3,4,5})),IF(COUNTIFS(AD95:AI95,"*F*")=1,SUM(LARGE(AD95:AI95,{1,2,3,4,5})),IF(COUNTIFS(AD95:AI95,"*F*")=2,"C",IF(COUNTIFS(AD95:AI95,"*F*")&gt;2,"F")))),IF(COUNTIFS(AD95:AH95,"*F*")=0,SUM(AD95:AH95),IF(COUNTIFS(AD95:AH95,"*F*")=1,"C",IF(COUNTIFS(AD95:AH95,"*F*")&gt;=2,"F"))))</f>
        <v>0</v>
      </c>
      <c r="BK95" s="308">
        <f t="shared" si="101"/>
        <v>0</v>
      </c>
    </row>
    <row r="96" spans="1:63" ht="17.25" x14ac:dyDescent="0.3">
      <c r="A96" s="317">
        <v>94</v>
      </c>
      <c r="B96" s="287" t="str">
        <f t="shared" si="74"/>
        <v/>
      </c>
      <c r="C96" s="296"/>
      <c r="D96" s="323"/>
      <c r="E96" s="322"/>
      <c r="F96" s="309"/>
      <c r="G96" s="309"/>
      <c r="H96" s="309"/>
      <c r="I96" s="309"/>
      <c r="J96" s="309"/>
      <c r="K96" s="309"/>
      <c r="L96" s="309"/>
      <c r="M96" s="315"/>
      <c r="N96" s="315"/>
      <c r="O96" s="309"/>
      <c r="P96" s="309"/>
      <c r="Q96" s="309"/>
      <c r="R96" s="309"/>
      <c r="S96" s="309"/>
      <c r="T96" s="309"/>
      <c r="U96" s="309"/>
      <c r="V96" s="309"/>
      <c r="W96" s="309"/>
      <c r="X96" s="294">
        <f t="shared" si="75"/>
        <v>0</v>
      </c>
      <c r="Y96" s="294">
        <f t="shared" si="76"/>
        <v>0</v>
      </c>
      <c r="Z96" s="294">
        <f t="shared" si="77"/>
        <v>0</v>
      </c>
      <c r="AA96" s="294">
        <f t="shared" si="78"/>
        <v>0</v>
      </c>
      <c r="AB96" s="294">
        <f t="shared" si="79"/>
        <v>0</v>
      </c>
      <c r="AC96" s="294">
        <f t="shared" si="80"/>
        <v>0</v>
      </c>
      <c r="AD96" s="284">
        <f t="shared" si="81"/>
        <v>0</v>
      </c>
      <c r="AE96" s="284">
        <f t="shared" si="82"/>
        <v>0</v>
      </c>
      <c r="AF96" s="284">
        <f t="shared" si="83"/>
        <v>0</v>
      </c>
      <c r="AG96" s="284">
        <f t="shared" si="84"/>
        <v>0</v>
      </c>
      <c r="AH96" s="284">
        <f t="shared" si="85"/>
        <v>0</v>
      </c>
      <c r="AI96" s="284">
        <f t="shared" si="86"/>
        <v>0</v>
      </c>
      <c r="AJ96" s="285">
        <f t="shared" si="87"/>
        <v>0</v>
      </c>
      <c r="AK96" s="285">
        <f t="shared" si="88"/>
        <v>0</v>
      </c>
      <c r="AL96" s="285">
        <f t="shared" si="89"/>
        <v>0</v>
      </c>
      <c r="AM96" s="285">
        <f t="shared" si="90"/>
        <v>0</v>
      </c>
      <c r="AN96" s="285">
        <f t="shared" si="91"/>
        <v>0</v>
      </c>
      <c r="AO96" s="285">
        <f t="shared" si="92"/>
        <v>0</v>
      </c>
      <c r="AP96" s="310">
        <f t="shared" si="93"/>
        <v>0</v>
      </c>
      <c r="AQ96" s="310">
        <f t="shared" si="94"/>
        <v>0</v>
      </c>
      <c r="AR96" s="310">
        <f t="shared" si="95"/>
        <v>0</v>
      </c>
      <c r="AS96" s="310">
        <f t="shared" si="96"/>
        <v>0</v>
      </c>
      <c r="AT96" s="310">
        <f t="shared" si="97"/>
        <v>0</v>
      </c>
      <c r="AU96" s="301">
        <f t="array" ref="AU96">IFERROR(INDEX(X96:AC96,SMALL(IF(AD96:AI96=AV96,COLUMN(AD96:AI96)-COLUMN(AD96)+1),COUNTIF(AP96:AP96,AV96))),0)</f>
        <v>0</v>
      </c>
      <c r="AV96" s="301">
        <f t="shared" si="98"/>
        <v>0</v>
      </c>
      <c r="AW96" s="301">
        <f t="array" ref="AW96">IFERROR(INDEX(AJ96:AO96,SMALL(IF(AD96:AI96=AV96,COLUMN(AD96:AI96)-COLUMN(AD96)+1),COUNTIF(AP96:AP96,AV96))),0)</f>
        <v>0</v>
      </c>
      <c r="AX96" s="302">
        <f t="array" ref="AX96">IFERROR(INDEX(X96:AC96,SMALL(IF(AD96:AI96=AY96,COLUMN(AD96:AI96)-COLUMN(AD96)+1),COUNTIF(AP96:AQ96,AY96))),0)</f>
        <v>0</v>
      </c>
      <c r="AY96" s="302">
        <f t="array" ref="AY96">IFERROR(LARGE(AD96:AI96,2),0)</f>
        <v>0</v>
      </c>
      <c r="AZ96" s="303">
        <f t="array" ref="AZ96">IFERROR(INDEX(AJ96:AO96,SMALL(IF(AD96:AI96=AY96,COLUMN(AD96:AI96)-COLUMN(AD96)+1),COUNTIF(AP96:AQ96,AY96))),0)</f>
        <v>0</v>
      </c>
      <c r="BA96" s="304">
        <f t="array" ref="BA96">IFERROR(INDEX(X96:AC96,SMALL(IF(AD96:AI96=BB96,COLUMN(AD96:AI96)-COLUMN(AD96)+1),COUNTIF(AP96:AR96,BB96))),0)</f>
        <v>0</v>
      </c>
      <c r="BB96" s="304">
        <f t="array" ref="BB96">IFERROR(LARGE(AD96:AI96,3),0)</f>
        <v>0</v>
      </c>
      <c r="BC96" s="304">
        <f t="array" ref="BC96">IFERROR(INDEX(AJ96:AO96,SMALL(IF(AD96:AI96=BB96,COLUMN(AD96:AI96)-COLUMN(AD96)+1),COUNTIF(AP96:AR96,BB96))),0)</f>
        <v>0</v>
      </c>
      <c r="BD96" s="305">
        <f t="array" ref="BD96">IFERROR(INDEX(X96:AC96,SMALL(IF(AD96:AI96=BE96,COLUMN(AD96:AI96)-COLUMN(AD96)+1),COUNTIF(AP96:AS96,BE96))),0)</f>
        <v>0</v>
      </c>
      <c r="BE96" s="305">
        <f t="shared" si="99"/>
        <v>0</v>
      </c>
      <c r="BF96" s="305">
        <f t="array" ref="BF96">IFERROR(INDEX(AJ96:AO96,SMALL(IF(AD96:AI96=BE96,COLUMN(AD96:AI96)-COLUMN(AD96)+1),COUNTIF(AP96:AS96,BE96))),0)</f>
        <v>0</v>
      </c>
      <c r="BG96" s="306">
        <f t="array" ref="BG96">IFERROR(INDEX(X96:AC96,SMALL(IF(AD96:AI96=BH96,COLUMN(AD96:AI96)-COLUMN(AD96)+1),COUNTIF(AP96:AT96,BH96))),0)</f>
        <v>0</v>
      </c>
      <c r="BH96" s="306">
        <f t="shared" si="100"/>
        <v>0</v>
      </c>
      <c r="BI96" s="306">
        <f t="array" ref="BI96">IFERROR(INDEX(AJ96:AO96,SMALL(IF(AD96:AI96=BH96,COLUMN(AD96:AI96)-COLUMN(AD96)+1),COUNTIF(AP96:AT96,BH96))),0)</f>
        <v>0</v>
      </c>
      <c r="BJ96" s="307">
        <f>IF(COUNTIF(AD96:AI96,0)=0,IF(COUNTIFS(AD96:AI96,"*F*")=0,SUM(LARGE(AD96:AI96,{1,2,3,4,5})),IF(COUNTIFS(AD96:AI96,"*F*")=1,SUM(LARGE(AD96:AI96,{1,2,3,4,5})),IF(COUNTIFS(AD96:AI96,"*F*")=2,"C",IF(COUNTIFS(AD96:AI96,"*F*")&gt;2,"F")))),IF(COUNTIFS(AD96:AH96,"*F*")=0,SUM(AD96:AH96),IF(COUNTIFS(AD96:AH96,"*F*")=1,"C",IF(COUNTIFS(AD96:AH96,"*F*")&gt;=2,"F"))))</f>
        <v>0</v>
      </c>
      <c r="BK96" s="308">
        <f t="shared" si="101"/>
        <v>0</v>
      </c>
    </row>
    <row r="97" spans="1:63" ht="17.25" x14ac:dyDescent="0.3">
      <c r="A97" s="317">
        <v>95</v>
      </c>
      <c r="B97" s="287" t="str">
        <f t="shared" si="74"/>
        <v/>
      </c>
      <c r="C97" s="296"/>
      <c r="D97" s="323"/>
      <c r="E97" s="322"/>
      <c r="F97" s="309"/>
      <c r="G97" s="309"/>
      <c r="H97" s="309"/>
      <c r="I97" s="309"/>
      <c r="J97" s="309"/>
      <c r="K97" s="309"/>
      <c r="L97" s="309"/>
      <c r="M97" s="315"/>
      <c r="N97" s="315"/>
      <c r="O97" s="309"/>
      <c r="P97" s="309"/>
      <c r="Q97" s="309"/>
      <c r="R97" s="309"/>
      <c r="S97" s="309"/>
      <c r="T97" s="309"/>
      <c r="U97" s="309"/>
      <c r="V97" s="309"/>
      <c r="W97" s="309"/>
      <c r="X97" s="294">
        <f t="shared" si="75"/>
        <v>0</v>
      </c>
      <c r="Y97" s="294">
        <f t="shared" si="76"/>
        <v>0</v>
      </c>
      <c r="Z97" s="294">
        <f t="shared" si="77"/>
        <v>0</v>
      </c>
      <c r="AA97" s="294">
        <f t="shared" si="78"/>
        <v>0</v>
      </c>
      <c r="AB97" s="294">
        <f t="shared" si="79"/>
        <v>0</v>
      </c>
      <c r="AC97" s="294">
        <f t="shared" si="80"/>
        <v>0</v>
      </c>
      <c r="AD97" s="284">
        <f t="shared" si="81"/>
        <v>0</v>
      </c>
      <c r="AE97" s="284">
        <f t="shared" si="82"/>
        <v>0</v>
      </c>
      <c r="AF97" s="284">
        <f t="shared" si="83"/>
        <v>0</v>
      </c>
      <c r="AG97" s="284">
        <f t="shared" si="84"/>
        <v>0</v>
      </c>
      <c r="AH97" s="284">
        <f t="shared" si="85"/>
        <v>0</v>
      </c>
      <c r="AI97" s="284">
        <f t="shared" si="86"/>
        <v>0</v>
      </c>
      <c r="AJ97" s="285">
        <f t="shared" si="87"/>
        <v>0</v>
      </c>
      <c r="AK97" s="285">
        <f t="shared" si="88"/>
        <v>0</v>
      </c>
      <c r="AL97" s="285">
        <f t="shared" si="89"/>
        <v>0</v>
      </c>
      <c r="AM97" s="285">
        <f t="shared" si="90"/>
        <v>0</v>
      </c>
      <c r="AN97" s="285">
        <f t="shared" si="91"/>
        <v>0</v>
      </c>
      <c r="AO97" s="285">
        <f t="shared" si="92"/>
        <v>0</v>
      </c>
      <c r="AP97" s="310">
        <f t="shared" si="93"/>
        <v>0</v>
      </c>
      <c r="AQ97" s="310">
        <f t="shared" si="94"/>
        <v>0</v>
      </c>
      <c r="AR97" s="310">
        <f t="shared" si="95"/>
        <v>0</v>
      </c>
      <c r="AS97" s="310">
        <f t="shared" si="96"/>
        <v>0</v>
      </c>
      <c r="AT97" s="310">
        <f t="shared" si="97"/>
        <v>0</v>
      </c>
      <c r="AU97" s="301">
        <f t="array" ref="AU97">IFERROR(INDEX(X97:AC97,SMALL(IF(AD97:AI97=AV97,COLUMN(AD97:AI97)-COLUMN(AD97)+1),COUNTIF(AP97:AP97,AV97))),0)</f>
        <v>0</v>
      </c>
      <c r="AV97" s="301">
        <f t="shared" si="98"/>
        <v>0</v>
      </c>
      <c r="AW97" s="301">
        <f t="array" ref="AW97">IFERROR(INDEX(AJ97:AO97,SMALL(IF(AD97:AI97=AV97,COLUMN(AD97:AI97)-COLUMN(AD97)+1),COUNTIF(AP97:AP97,AV97))),0)</f>
        <v>0</v>
      </c>
      <c r="AX97" s="302">
        <f t="array" ref="AX97">IFERROR(INDEX(X97:AC97,SMALL(IF(AD97:AI97=AY97,COLUMN(AD97:AI97)-COLUMN(AD97)+1),COUNTIF(AP97:AQ97,AY97))),0)</f>
        <v>0</v>
      </c>
      <c r="AY97" s="302">
        <f t="array" ref="AY97">IFERROR(LARGE(AD97:AI97,2),0)</f>
        <v>0</v>
      </c>
      <c r="AZ97" s="303">
        <f t="array" ref="AZ97">IFERROR(INDEX(AJ97:AO97,SMALL(IF(AD97:AI97=AY97,COLUMN(AD97:AI97)-COLUMN(AD97)+1),COUNTIF(AP97:AQ97,AY97))),0)</f>
        <v>0</v>
      </c>
      <c r="BA97" s="304">
        <f t="array" ref="BA97">IFERROR(INDEX(X97:AC97,SMALL(IF(AD97:AI97=BB97,COLUMN(AD97:AI97)-COLUMN(AD97)+1),COUNTIF(AP97:AR97,BB97))),0)</f>
        <v>0</v>
      </c>
      <c r="BB97" s="304">
        <f t="array" ref="BB97">IFERROR(LARGE(AD97:AI97,3),0)</f>
        <v>0</v>
      </c>
      <c r="BC97" s="304">
        <f t="array" ref="BC97">IFERROR(INDEX(AJ97:AO97,SMALL(IF(AD97:AI97=BB97,COLUMN(AD97:AI97)-COLUMN(AD97)+1),COUNTIF(AP97:AR97,BB97))),0)</f>
        <v>0</v>
      </c>
      <c r="BD97" s="305">
        <f t="array" ref="BD97">IFERROR(INDEX(X97:AC97,SMALL(IF(AD97:AI97=BE97,COLUMN(AD97:AI97)-COLUMN(AD97)+1),COUNTIF(AP97:AS97,BE97))),0)</f>
        <v>0</v>
      </c>
      <c r="BE97" s="305">
        <f t="shared" si="99"/>
        <v>0</v>
      </c>
      <c r="BF97" s="305">
        <f t="array" ref="BF97">IFERROR(INDEX(AJ97:AO97,SMALL(IF(AD97:AI97=BE97,COLUMN(AD97:AI97)-COLUMN(AD97)+1),COUNTIF(AP97:AS97,BE97))),0)</f>
        <v>0</v>
      </c>
      <c r="BG97" s="306">
        <f t="array" ref="BG97">IFERROR(INDEX(X97:AC97,SMALL(IF(AD97:AI97=BH97,COLUMN(AD97:AI97)-COLUMN(AD97)+1),COUNTIF(AP97:AT97,BH97))),0)</f>
        <v>0</v>
      </c>
      <c r="BH97" s="306">
        <f t="shared" si="100"/>
        <v>0</v>
      </c>
      <c r="BI97" s="306">
        <f t="array" ref="BI97">IFERROR(INDEX(AJ97:AO97,SMALL(IF(AD97:AI97=BH97,COLUMN(AD97:AI97)-COLUMN(AD97)+1),COUNTIF(AP97:AT97,BH97))),0)</f>
        <v>0</v>
      </c>
      <c r="BJ97" s="307">
        <f>IF(COUNTIF(AD97:AI97,0)=0,IF(COUNTIFS(AD97:AI97,"*F*")=0,SUM(LARGE(AD97:AI97,{1,2,3,4,5})),IF(COUNTIFS(AD97:AI97,"*F*")=1,SUM(LARGE(AD97:AI97,{1,2,3,4,5})),IF(COUNTIFS(AD97:AI97,"*F*")=2,"C",IF(COUNTIFS(AD97:AI97,"*F*")&gt;2,"F")))),IF(COUNTIFS(AD97:AH97,"*F*")=0,SUM(AD97:AH97),IF(COUNTIFS(AD97:AH97,"*F*")=1,"C",IF(COUNTIFS(AD97:AH97,"*F*")&gt;=2,"F"))))</f>
        <v>0</v>
      </c>
      <c r="BK97" s="308">
        <f t="shared" si="101"/>
        <v>0</v>
      </c>
    </row>
    <row r="98" spans="1:63" ht="17.25" x14ac:dyDescent="0.3">
      <c r="A98" s="317">
        <v>96</v>
      </c>
      <c r="B98" s="287" t="str">
        <f t="shared" si="74"/>
        <v/>
      </c>
      <c r="C98" s="296"/>
      <c r="D98" s="323"/>
      <c r="E98" s="322"/>
      <c r="F98" s="309"/>
      <c r="G98" s="309"/>
      <c r="H98" s="309"/>
      <c r="I98" s="309"/>
      <c r="J98" s="309"/>
      <c r="K98" s="309"/>
      <c r="L98" s="309"/>
      <c r="M98" s="315"/>
      <c r="N98" s="315"/>
      <c r="O98" s="309"/>
      <c r="P98" s="309"/>
      <c r="Q98" s="309"/>
      <c r="R98" s="309"/>
      <c r="S98" s="309"/>
      <c r="T98" s="309"/>
      <c r="U98" s="309"/>
      <c r="V98" s="309"/>
      <c r="W98" s="309"/>
      <c r="X98" s="294">
        <f t="shared" si="75"/>
        <v>0</v>
      </c>
      <c r="Y98" s="294">
        <f t="shared" si="76"/>
        <v>0</v>
      </c>
      <c r="Z98" s="294">
        <f t="shared" si="77"/>
        <v>0</v>
      </c>
      <c r="AA98" s="294">
        <f t="shared" si="78"/>
        <v>0</v>
      </c>
      <c r="AB98" s="294">
        <f t="shared" si="79"/>
        <v>0</v>
      </c>
      <c r="AC98" s="294">
        <f t="shared" si="80"/>
        <v>0</v>
      </c>
      <c r="AD98" s="284">
        <f t="shared" si="81"/>
        <v>0</v>
      </c>
      <c r="AE98" s="284">
        <f t="shared" si="82"/>
        <v>0</v>
      </c>
      <c r="AF98" s="284">
        <f t="shared" si="83"/>
        <v>0</v>
      </c>
      <c r="AG98" s="284">
        <f t="shared" si="84"/>
        <v>0</v>
      </c>
      <c r="AH98" s="284">
        <f t="shared" si="85"/>
        <v>0</v>
      </c>
      <c r="AI98" s="284">
        <f t="shared" si="86"/>
        <v>0</v>
      </c>
      <c r="AJ98" s="285">
        <f t="shared" si="87"/>
        <v>0</v>
      </c>
      <c r="AK98" s="285">
        <f t="shared" si="88"/>
        <v>0</v>
      </c>
      <c r="AL98" s="285">
        <f t="shared" si="89"/>
        <v>0</v>
      </c>
      <c r="AM98" s="285">
        <f t="shared" si="90"/>
        <v>0</v>
      </c>
      <c r="AN98" s="285">
        <f t="shared" si="91"/>
        <v>0</v>
      </c>
      <c r="AO98" s="285">
        <f t="shared" si="92"/>
        <v>0</v>
      </c>
      <c r="AP98" s="310">
        <f t="shared" si="93"/>
        <v>0</v>
      </c>
      <c r="AQ98" s="310">
        <f t="shared" si="94"/>
        <v>0</v>
      </c>
      <c r="AR98" s="310">
        <f t="shared" si="95"/>
        <v>0</v>
      </c>
      <c r="AS98" s="310">
        <f t="shared" si="96"/>
        <v>0</v>
      </c>
      <c r="AT98" s="310">
        <f t="shared" si="97"/>
        <v>0</v>
      </c>
      <c r="AU98" s="301">
        <f t="array" ref="AU98">IFERROR(INDEX(X98:AC98,SMALL(IF(AD98:AI98=AV98,COLUMN(AD98:AI98)-COLUMN(AD98)+1),COUNTIF(AP98:AP98,AV98))),0)</f>
        <v>0</v>
      </c>
      <c r="AV98" s="301">
        <f t="shared" si="98"/>
        <v>0</v>
      </c>
      <c r="AW98" s="301">
        <f t="array" ref="AW98">IFERROR(INDEX(AJ98:AO98,SMALL(IF(AD98:AI98=AV98,COLUMN(AD98:AI98)-COLUMN(AD98)+1),COUNTIF(AP98:AP98,AV98))),0)</f>
        <v>0</v>
      </c>
      <c r="AX98" s="302">
        <f t="array" ref="AX98">IFERROR(INDEX(X98:AC98,SMALL(IF(AD98:AI98=AY98,COLUMN(AD98:AI98)-COLUMN(AD98)+1),COUNTIF(AP98:AQ98,AY98))),0)</f>
        <v>0</v>
      </c>
      <c r="AY98" s="302">
        <f t="array" ref="AY98">IFERROR(LARGE(AD98:AI98,2),0)</f>
        <v>0</v>
      </c>
      <c r="AZ98" s="303">
        <f t="array" ref="AZ98">IFERROR(INDEX(AJ98:AO98,SMALL(IF(AD98:AI98=AY98,COLUMN(AD98:AI98)-COLUMN(AD98)+1),COUNTIF(AP98:AQ98,AY98))),0)</f>
        <v>0</v>
      </c>
      <c r="BA98" s="304">
        <f t="array" ref="BA98">IFERROR(INDEX(X98:AC98,SMALL(IF(AD98:AI98=BB98,COLUMN(AD98:AI98)-COLUMN(AD98)+1),COUNTIF(AP98:AR98,BB98))),0)</f>
        <v>0</v>
      </c>
      <c r="BB98" s="304">
        <f t="array" ref="BB98">IFERROR(LARGE(AD98:AI98,3),0)</f>
        <v>0</v>
      </c>
      <c r="BC98" s="304">
        <f t="array" ref="BC98">IFERROR(INDEX(AJ98:AO98,SMALL(IF(AD98:AI98=BB98,COLUMN(AD98:AI98)-COLUMN(AD98)+1),COUNTIF(AP98:AR98,BB98))),0)</f>
        <v>0</v>
      </c>
      <c r="BD98" s="305">
        <f t="array" ref="BD98">IFERROR(INDEX(X98:AC98,SMALL(IF(AD98:AI98=BE98,COLUMN(AD98:AI98)-COLUMN(AD98)+1),COUNTIF(AP98:AS98,BE98))),0)</f>
        <v>0</v>
      </c>
      <c r="BE98" s="305">
        <f t="shared" si="99"/>
        <v>0</v>
      </c>
      <c r="BF98" s="305">
        <f t="array" ref="BF98">IFERROR(INDEX(AJ98:AO98,SMALL(IF(AD98:AI98=BE98,COLUMN(AD98:AI98)-COLUMN(AD98)+1),COUNTIF(AP98:AS98,BE98))),0)</f>
        <v>0</v>
      </c>
      <c r="BG98" s="306">
        <f t="array" ref="BG98">IFERROR(INDEX(X98:AC98,SMALL(IF(AD98:AI98=BH98,COLUMN(AD98:AI98)-COLUMN(AD98)+1),COUNTIF(AP98:AT98,BH98))),0)</f>
        <v>0</v>
      </c>
      <c r="BH98" s="306">
        <f t="shared" si="100"/>
        <v>0</v>
      </c>
      <c r="BI98" s="306">
        <f t="array" ref="BI98">IFERROR(INDEX(AJ98:AO98,SMALL(IF(AD98:AI98=BH98,COLUMN(AD98:AI98)-COLUMN(AD98)+1),COUNTIF(AP98:AT98,BH98))),0)</f>
        <v>0</v>
      </c>
      <c r="BJ98" s="307">
        <f>IF(COUNTIF(AD98:AI98,0)=0,IF(COUNTIFS(AD98:AI98,"*F*")=0,SUM(LARGE(AD98:AI98,{1,2,3,4,5})),IF(COUNTIFS(AD98:AI98,"*F*")=1,SUM(LARGE(AD98:AI98,{1,2,3,4,5})),IF(COUNTIFS(AD98:AI98,"*F*")=2,"C",IF(COUNTIFS(AD98:AI98,"*F*")&gt;2,"F")))),IF(COUNTIFS(AD98:AH98,"*F*")=0,SUM(AD98:AH98),IF(COUNTIFS(AD98:AH98,"*F*")=1,"C",IF(COUNTIFS(AD98:AH98,"*F*")&gt;=2,"F"))))</f>
        <v>0</v>
      </c>
      <c r="BK98" s="308">
        <f t="shared" si="101"/>
        <v>0</v>
      </c>
    </row>
    <row r="99" spans="1:63" ht="17.25" x14ac:dyDescent="0.3">
      <c r="A99" s="317">
        <v>97</v>
      </c>
      <c r="B99" s="287" t="str">
        <f t="shared" si="74"/>
        <v/>
      </c>
      <c r="C99" s="296"/>
      <c r="D99" s="323"/>
      <c r="E99" s="322"/>
      <c r="F99" s="309"/>
      <c r="G99" s="309"/>
      <c r="H99" s="309"/>
      <c r="I99" s="309"/>
      <c r="J99" s="309"/>
      <c r="K99" s="309"/>
      <c r="L99" s="309"/>
      <c r="M99" s="315"/>
      <c r="N99" s="315"/>
      <c r="O99" s="309"/>
      <c r="P99" s="309"/>
      <c r="Q99" s="309"/>
      <c r="R99" s="309"/>
      <c r="S99" s="309"/>
      <c r="T99" s="309"/>
      <c r="U99" s="309"/>
      <c r="V99" s="309"/>
      <c r="W99" s="309"/>
      <c r="X99" s="294">
        <f t="shared" si="75"/>
        <v>0</v>
      </c>
      <c r="Y99" s="294">
        <f t="shared" si="76"/>
        <v>0</v>
      </c>
      <c r="Z99" s="294">
        <f t="shared" si="77"/>
        <v>0</v>
      </c>
      <c r="AA99" s="294">
        <f t="shared" si="78"/>
        <v>0</v>
      </c>
      <c r="AB99" s="294">
        <f t="shared" si="79"/>
        <v>0</v>
      </c>
      <c r="AC99" s="294">
        <f t="shared" si="80"/>
        <v>0</v>
      </c>
      <c r="AD99" s="284">
        <f t="shared" si="81"/>
        <v>0</v>
      </c>
      <c r="AE99" s="284">
        <f t="shared" si="82"/>
        <v>0</v>
      </c>
      <c r="AF99" s="284">
        <f t="shared" si="83"/>
        <v>0</v>
      </c>
      <c r="AG99" s="284">
        <f t="shared" si="84"/>
        <v>0</v>
      </c>
      <c r="AH99" s="284">
        <f t="shared" si="85"/>
        <v>0</v>
      </c>
      <c r="AI99" s="284">
        <f t="shared" si="86"/>
        <v>0</v>
      </c>
      <c r="AJ99" s="285">
        <f t="shared" si="87"/>
        <v>0</v>
      </c>
      <c r="AK99" s="285">
        <f t="shared" si="88"/>
        <v>0</v>
      </c>
      <c r="AL99" s="285">
        <f t="shared" si="89"/>
        <v>0</v>
      </c>
      <c r="AM99" s="285">
        <f t="shared" si="90"/>
        <v>0</v>
      </c>
      <c r="AN99" s="285">
        <f t="shared" si="91"/>
        <v>0</v>
      </c>
      <c r="AO99" s="285">
        <f t="shared" si="92"/>
        <v>0</v>
      </c>
      <c r="AP99" s="310">
        <f t="shared" si="93"/>
        <v>0</v>
      </c>
      <c r="AQ99" s="310">
        <f t="shared" si="94"/>
        <v>0</v>
      </c>
      <c r="AR99" s="310">
        <f t="shared" si="95"/>
        <v>0</v>
      </c>
      <c r="AS99" s="310">
        <f t="shared" si="96"/>
        <v>0</v>
      </c>
      <c r="AT99" s="310">
        <f t="shared" si="97"/>
        <v>0</v>
      </c>
      <c r="AU99" s="301">
        <f t="array" ref="AU99">IFERROR(INDEX(X99:AC99,SMALL(IF(AD99:AI99=AV99,COLUMN(AD99:AI99)-COLUMN(AD99)+1),COUNTIF(AP99:AP99,AV99))),0)</f>
        <v>0</v>
      </c>
      <c r="AV99" s="301">
        <f t="shared" si="98"/>
        <v>0</v>
      </c>
      <c r="AW99" s="301">
        <f t="array" ref="AW99">IFERROR(INDEX(AJ99:AO99,SMALL(IF(AD99:AI99=AV99,COLUMN(AD99:AI99)-COLUMN(AD99)+1),COUNTIF(AP99:AP99,AV99))),0)</f>
        <v>0</v>
      </c>
      <c r="AX99" s="302">
        <f t="array" ref="AX99">IFERROR(INDEX(X99:AC99,SMALL(IF(AD99:AI99=AY99,COLUMN(AD99:AI99)-COLUMN(AD99)+1),COUNTIF(AP99:AQ99,AY99))),0)</f>
        <v>0</v>
      </c>
      <c r="AY99" s="302">
        <f t="array" ref="AY99">IFERROR(LARGE(AD99:AI99,2),0)</f>
        <v>0</v>
      </c>
      <c r="AZ99" s="303">
        <f t="array" ref="AZ99">IFERROR(INDEX(AJ99:AO99,SMALL(IF(AD99:AI99=AY99,COLUMN(AD99:AI99)-COLUMN(AD99)+1),COUNTIF(AP99:AQ99,AY99))),0)</f>
        <v>0</v>
      </c>
      <c r="BA99" s="304">
        <f t="array" ref="BA99">IFERROR(INDEX(X99:AC99,SMALL(IF(AD99:AI99=BB99,COLUMN(AD99:AI99)-COLUMN(AD99)+1),COUNTIF(AP99:AR99,BB99))),0)</f>
        <v>0</v>
      </c>
      <c r="BB99" s="304">
        <f t="array" ref="BB99">IFERROR(LARGE(AD99:AI99,3),0)</f>
        <v>0</v>
      </c>
      <c r="BC99" s="304">
        <f t="array" ref="BC99">IFERROR(INDEX(AJ99:AO99,SMALL(IF(AD99:AI99=BB99,COLUMN(AD99:AI99)-COLUMN(AD99)+1),COUNTIF(AP99:AR99,BB99))),0)</f>
        <v>0</v>
      </c>
      <c r="BD99" s="305">
        <f t="array" ref="BD99">IFERROR(INDEX(X99:AC99,SMALL(IF(AD99:AI99=BE99,COLUMN(AD99:AI99)-COLUMN(AD99)+1),COUNTIF(AP99:AS99,BE99))),0)</f>
        <v>0</v>
      </c>
      <c r="BE99" s="305">
        <f t="shared" si="99"/>
        <v>0</v>
      </c>
      <c r="BF99" s="305">
        <f t="array" ref="BF99">IFERROR(INDEX(AJ99:AO99,SMALL(IF(AD99:AI99=BE99,COLUMN(AD99:AI99)-COLUMN(AD99)+1),COUNTIF(AP99:AS99,BE99))),0)</f>
        <v>0</v>
      </c>
      <c r="BG99" s="306">
        <f t="array" ref="BG99">IFERROR(INDEX(X99:AC99,SMALL(IF(AD99:AI99=BH99,COLUMN(AD99:AI99)-COLUMN(AD99)+1),COUNTIF(AP99:AT99,BH99))),0)</f>
        <v>0</v>
      </c>
      <c r="BH99" s="306">
        <f t="shared" si="100"/>
        <v>0</v>
      </c>
      <c r="BI99" s="306">
        <f t="array" ref="BI99">IFERROR(INDEX(AJ99:AO99,SMALL(IF(AD99:AI99=BH99,COLUMN(AD99:AI99)-COLUMN(AD99)+1),COUNTIF(AP99:AT99,BH99))),0)</f>
        <v>0</v>
      </c>
      <c r="BJ99" s="307">
        <f>IF(COUNTIF(AD99:AI99,0)=0,IF(COUNTIFS(AD99:AI99,"*F*")=0,SUM(LARGE(AD99:AI99,{1,2,3,4,5})),IF(COUNTIFS(AD99:AI99,"*F*")=1,SUM(LARGE(AD99:AI99,{1,2,3,4,5})),IF(COUNTIFS(AD99:AI99,"*F*")=2,"C",IF(COUNTIFS(AD99:AI99,"*F*")&gt;2,"F")))),IF(COUNTIFS(AD99:AH99,"*F*")=0,SUM(AD99:AH99),IF(COUNTIFS(AD99:AH99,"*F*")=1,"C",IF(COUNTIFS(AD99:AH99,"*F*")&gt;=2,"F"))))</f>
        <v>0</v>
      </c>
      <c r="BK99" s="308">
        <f t="shared" si="101"/>
        <v>0</v>
      </c>
    </row>
    <row r="100" spans="1:63" ht="17.25" x14ac:dyDescent="0.3">
      <c r="A100" s="317">
        <v>98</v>
      </c>
      <c r="B100" s="287" t="str">
        <f t="shared" si="74"/>
        <v/>
      </c>
      <c r="C100" s="296"/>
      <c r="D100" s="323"/>
      <c r="E100" s="322"/>
      <c r="F100" s="309"/>
      <c r="G100" s="309"/>
      <c r="H100" s="309"/>
      <c r="I100" s="309"/>
      <c r="J100" s="309"/>
      <c r="K100" s="309"/>
      <c r="L100" s="309"/>
      <c r="M100" s="315"/>
      <c r="N100" s="315"/>
      <c r="O100" s="309"/>
      <c r="P100" s="309"/>
      <c r="Q100" s="309"/>
      <c r="R100" s="309"/>
      <c r="S100" s="309"/>
      <c r="T100" s="309"/>
      <c r="U100" s="309"/>
      <c r="V100" s="309"/>
      <c r="W100" s="309"/>
      <c r="X100" s="294">
        <f t="shared" si="75"/>
        <v>0</v>
      </c>
      <c r="Y100" s="294">
        <f t="shared" si="76"/>
        <v>0</v>
      </c>
      <c r="Z100" s="294">
        <f t="shared" si="77"/>
        <v>0</v>
      </c>
      <c r="AA100" s="294">
        <f t="shared" si="78"/>
        <v>0</v>
      </c>
      <c r="AB100" s="294">
        <f t="shared" si="79"/>
        <v>0</v>
      </c>
      <c r="AC100" s="294">
        <f t="shared" si="80"/>
        <v>0</v>
      </c>
      <c r="AD100" s="284">
        <f t="shared" si="81"/>
        <v>0</v>
      </c>
      <c r="AE100" s="284">
        <f t="shared" si="82"/>
        <v>0</v>
      </c>
      <c r="AF100" s="284">
        <f t="shared" si="83"/>
        <v>0</v>
      </c>
      <c r="AG100" s="284">
        <f t="shared" si="84"/>
        <v>0</v>
      </c>
      <c r="AH100" s="284">
        <f t="shared" si="85"/>
        <v>0</v>
      </c>
      <c r="AI100" s="284">
        <f t="shared" si="86"/>
        <v>0</v>
      </c>
      <c r="AJ100" s="285">
        <f t="shared" si="87"/>
        <v>0</v>
      </c>
      <c r="AK100" s="285">
        <f t="shared" si="88"/>
        <v>0</v>
      </c>
      <c r="AL100" s="285">
        <f t="shared" si="89"/>
        <v>0</v>
      </c>
      <c r="AM100" s="285">
        <f t="shared" si="90"/>
        <v>0</v>
      </c>
      <c r="AN100" s="285">
        <f t="shared" si="91"/>
        <v>0</v>
      </c>
      <c r="AO100" s="285">
        <f t="shared" si="92"/>
        <v>0</v>
      </c>
      <c r="AP100" s="310">
        <f t="shared" si="93"/>
        <v>0</v>
      </c>
      <c r="AQ100" s="310">
        <f t="shared" si="94"/>
        <v>0</v>
      </c>
      <c r="AR100" s="310">
        <f t="shared" si="95"/>
        <v>0</v>
      </c>
      <c r="AS100" s="310">
        <f t="shared" si="96"/>
        <v>0</v>
      </c>
      <c r="AT100" s="310">
        <f t="shared" si="97"/>
        <v>0</v>
      </c>
      <c r="AU100" s="301">
        <f t="array" ref="AU100">IFERROR(INDEX(X100:AC100,SMALL(IF(AD100:AI100=AV100,COLUMN(AD100:AI100)-COLUMN(AD100)+1),COUNTIF(AP100:AP100,AV100))),0)</f>
        <v>0</v>
      </c>
      <c r="AV100" s="301">
        <f t="shared" si="98"/>
        <v>0</v>
      </c>
      <c r="AW100" s="301">
        <f t="array" ref="AW100">IFERROR(INDEX(AJ100:AO100,SMALL(IF(AD100:AI100=AV100,COLUMN(AD100:AI100)-COLUMN(AD100)+1),COUNTIF(AP100:AP100,AV100))),0)</f>
        <v>0</v>
      </c>
      <c r="AX100" s="302">
        <f t="array" ref="AX100">IFERROR(INDEX(X100:AC100,SMALL(IF(AD100:AI100=AY100,COLUMN(AD100:AI100)-COLUMN(AD100)+1),COUNTIF(AP100:AQ100,AY100))),0)</f>
        <v>0</v>
      </c>
      <c r="AY100" s="302">
        <f t="array" ref="AY100">IFERROR(LARGE(AD100:AI100,2),0)</f>
        <v>0</v>
      </c>
      <c r="AZ100" s="303">
        <f t="array" ref="AZ100">IFERROR(INDEX(AJ100:AO100,SMALL(IF(AD100:AI100=AY100,COLUMN(AD100:AI100)-COLUMN(AD100)+1),COUNTIF(AP100:AQ100,AY100))),0)</f>
        <v>0</v>
      </c>
      <c r="BA100" s="304">
        <f t="array" ref="BA100">IFERROR(INDEX(X100:AC100,SMALL(IF(AD100:AI100=BB100,COLUMN(AD100:AI100)-COLUMN(AD100)+1),COUNTIF(AP100:AR100,BB100))),0)</f>
        <v>0</v>
      </c>
      <c r="BB100" s="304">
        <f t="array" ref="BB100">IFERROR(LARGE(AD100:AI100,3),0)</f>
        <v>0</v>
      </c>
      <c r="BC100" s="304">
        <f t="array" ref="BC100">IFERROR(INDEX(AJ100:AO100,SMALL(IF(AD100:AI100=BB100,COLUMN(AD100:AI100)-COLUMN(AD100)+1),COUNTIF(AP100:AR100,BB100))),0)</f>
        <v>0</v>
      </c>
      <c r="BD100" s="305">
        <f t="array" ref="BD100">IFERROR(INDEX(X100:AC100,SMALL(IF(AD100:AI100=BE100,COLUMN(AD100:AI100)-COLUMN(AD100)+1),COUNTIF(AP100:AS100,BE100))),0)</f>
        <v>0</v>
      </c>
      <c r="BE100" s="305">
        <f t="shared" si="99"/>
        <v>0</v>
      </c>
      <c r="BF100" s="305">
        <f t="array" ref="BF100">IFERROR(INDEX(AJ100:AO100,SMALL(IF(AD100:AI100=BE100,COLUMN(AD100:AI100)-COLUMN(AD100)+1),COUNTIF(AP100:AS100,BE100))),0)</f>
        <v>0</v>
      </c>
      <c r="BG100" s="306">
        <f t="array" ref="BG100">IFERROR(INDEX(X100:AC100,SMALL(IF(AD100:AI100=BH100,COLUMN(AD100:AI100)-COLUMN(AD100)+1),COUNTIF(AP100:AT100,BH100))),0)</f>
        <v>0</v>
      </c>
      <c r="BH100" s="306">
        <f t="shared" si="100"/>
        <v>0</v>
      </c>
      <c r="BI100" s="306">
        <f t="array" ref="BI100">IFERROR(INDEX(AJ100:AO100,SMALL(IF(AD100:AI100=BH100,COLUMN(AD100:AI100)-COLUMN(AD100)+1),COUNTIF(AP100:AT100,BH100))),0)</f>
        <v>0</v>
      </c>
      <c r="BJ100" s="307">
        <f>IF(COUNTIF(AD100:AI100,0)=0,IF(COUNTIFS(AD100:AI100,"*F*")=0,SUM(LARGE(AD100:AI100,{1,2,3,4,5})),IF(COUNTIFS(AD100:AI100,"*F*")=1,SUM(LARGE(AD100:AI100,{1,2,3,4,5})),IF(COUNTIFS(AD100:AI100,"*F*")=2,"C",IF(COUNTIFS(AD100:AI100,"*F*")&gt;2,"F")))),IF(COUNTIFS(AD100:AH100,"*F*")=0,SUM(AD100:AH100),IF(COUNTIFS(AD100:AH100,"*F*")=1,"C",IF(COUNTIFS(AD100:AH100,"*F*")&gt;=2,"F"))))</f>
        <v>0</v>
      </c>
      <c r="BK100" s="308">
        <f t="shared" si="101"/>
        <v>0</v>
      </c>
    </row>
    <row r="101" spans="1:63" ht="17.25" x14ac:dyDescent="0.3">
      <c r="A101" s="317">
        <v>99</v>
      </c>
      <c r="B101" s="287" t="str">
        <f t="shared" si="74"/>
        <v/>
      </c>
      <c r="C101" s="296"/>
      <c r="D101" s="323"/>
      <c r="E101" s="309"/>
      <c r="F101" s="309"/>
      <c r="G101" s="309"/>
      <c r="H101" s="309"/>
      <c r="I101" s="309"/>
      <c r="J101" s="309"/>
      <c r="K101" s="309"/>
      <c r="L101" s="309"/>
      <c r="M101" s="315"/>
      <c r="N101" s="315"/>
      <c r="O101" s="309"/>
      <c r="P101" s="309"/>
      <c r="Q101" s="309"/>
      <c r="R101" s="309"/>
      <c r="S101" s="309"/>
      <c r="T101" s="309"/>
      <c r="U101" s="309"/>
      <c r="V101" s="309"/>
      <c r="W101" s="309"/>
      <c r="X101" s="294">
        <f t="shared" si="75"/>
        <v>0</v>
      </c>
      <c r="Y101" s="294">
        <f t="shared" si="76"/>
        <v>0</v>
      </c>
      <c r="Z101" s="294">
        <f t="shared" si="77"/>
        <v>0</v>
      </c>
      <c r="AA101" s="294">
        <f t="shared" si="78"/>
        <v>0</v>
      </c>
      <c r="AB101" s="294">
        <f t="shared" si="79"/>
        <v>0</v>
      </c>
      <c r="AC101" s="294">
        <f t="shared" si="80"/>
        <v>0</v>
      </c>
      <c r="AD101" s="284">
        <f t="shared" si="81"/>
        <v>0</v>
      </c>
      <c r="AE101" s="284">
        <f t="shared" si="82"/>
        <v>0</v>
      </c>
      <c r="AF101" s="284">
        <f t="shared" si="83"/>
        <v>0</v>
      </c>
      <c r="AG101" s="284">
        <f t="shared" si="84"/>
        <v>0</v>
      </c>
      <c r="AH101" s="284">
        <f t="shared" si="85"/>
        <v>0</v>
      </c>
      <c r="AI101" s="284">
        <f t="shared" si="86"/>
        <v>0</v>
      </c>
      <c r="AJ101" s="285">
        <f t="shared" si="87"/>
        <v>0</v>
      </c>
      <c r="AK101" s="285">
        <f t="shared" si="88"/>
        <v>0</v>
      </c>
      <c r="AL101" s="285">
        <f t="shared" si="89"/>
        <v>0</v>
      </c>
      <c r="AM101" s="285">
        <f t="shared" si="90"/>
        <v>0</v>
      </c>
      <c r="AN101" s="285">
        <f t="shared" si="91"/>
        <v>0</v>
      </c>
      <c r="AO101" s="285">
        <f t="shared" si="92"/>
        <v>0</v>
      </c>
      <c r="AP101" s="310">
        <f t="shared" si="93"/>
        <v>0</v>
      </c>
      <c r="AQ101" s="310">
        <f t="shared" si="94"/>
        <v>0</v>
      </c>
      <c r="AR101" s="310">
        <f t="shared" si="95"/>
        <v>0</v>
      </c>
      <c r="AS101" s="310">
        <f t="shared" si="96"/>
        <v>0</v>
      </c>
      <c r="AT101" s="310">
        <f t="shared" si="97"/>
        <v>0</v>
      </c>
      <c r="AU101" s="301">
        <f t="array" ref="AU101">IFERROR(INDEX(X101:AC101,SMALL(IF(AD101:AI101=AV101,COLUMN(AD101:AI101)-COLUMN(AD101)+1),COUNTIF(AP101:AP101,AV101))),0)</f>
        <v>0</v>
      </c>
      <c r="AV101" s="301">
        <f t="shared" si="98"/>
        <v>0</v>
      </c>
      <c r="AW101" s="301">
        <f t="array" ref="AW101">IFERROR(INDEX(AJ101:AO101,SMALL(IF(AD101:AI101=AV101,COLUMN(AD101:AI101)-COLUMN(AD101)+1),COUNTIF(AP101:AP101,AV101))),0)</f>
        <v>0</v>
      </c>
      <c r="AX101" s="302">
        <f t="array" ref="AX101">IFERROR(INDEX(X101:AC101,SMALL(IF(AD101:AI101=AY101,COLUMN(AD101:AI101)-COLUMN(AD101)+1),COUNTIF(AP101:AQ101,AY101))),0)</f>
        <v>0</v>
      </c>
      <c r="AY101" s="302">
        <f t="array" ref="AY101">IFERROR(LARGE(AD101:AI101,2),0)</f>
        <v>0</v>
      </c>
      <c r="AZ101" s="303">
        <f t="array" ref="AZ101">IFERROR(INDEX(AJ101:AO101,SMALL(IF(AD101:AI101=AY101,COLUMN(AD101:AI101)-COLUMN(AD101)+1),COUNTIF(AP101:AQ101,AY101))),0)</f>
        <v>0</v>
      </c>
      <c r="BA101" s="304">
        <f t="array" ref="BA101">IFERROR(INDEX(X101:AC101,SMALL(IF(AD101:AI101=BB101,COLUMN(AD101:AI101)-COLUMN(AD101)+1),COUNTIF(AP101:AR101,BB101))),0)</f>
        <v>0</v>
      </c>
      <c r="BB101" s="304">
        <f t="array" ref="BB101">IFERROR(LARGE(AD101:AI101,3),0)</f>
        <v>0</v>
      </c>
      <c r="BC101" s="304">
        <f t="array" ref="BC101">IFERROR(INDEX(AJ101:AO101,SMALL(IF(AD101:AI101=BB101,COLUMN(AD101:AI101)-COLUMN(AD101)+1),COUNTIF(AP101:AR101,BB101))),0)</f>
        <v>0</v>
      </c>
      <c r="BD101" s="305">
        <f t="array" ref="BD101">IFERROR(INDEX(X101:AC101,SMALL(IF(AD101:AI101=BE101,COLUMN(AD101:AI101)-COLUMN(AD101)+1),COUNTIF(AP101:AS101,BE101))),0)</f>
        <v>0</v>
      </c>
      <c r="BE101" s="305">
        <f t="shared" si="99"/>
        <v>0</v>
      </c>
      <c r="BF101" s="305">
        <f t="array" ref="BF101">IFERROR(INDEX(AJ101:AO101,SMALL(IF(AD101:AI101=BE101,COLUMN(AD101:AI101)-COLUMN(AD101)+1),COUNTIF(AP101:AS101,BE101))),0)</f>
        <v>0</v>
      </c>
      <c r="BG101" s="306">
        <f t="array" ref="BG101">IFERROR(INDEX(X101:AC101,SMALL(IF(AD101:AI101=BH101,COLUMN(AD101:AI101)-COLUMN(AD101)+1),COUNTIF(AP101:AT101,BH101))),0)</f>
        <v>0</v>
      </c>
      <c r="BH101" s="306">
        <f t="shared" si="100"/>
        <v>0</v>
      </c>
      <c r="BI101" s="306">
        <f t="array" ref="BI101">IFERROR(INDEX(AJ101:AO101,SMALL(IF(AD101:AI101=BH101,COLUMN(AD101:AI101)-COLUMN(AD101)+1),COUNTIF(AP101:AT101,BH101))),0)</f>
        <v>0</v>
      </c>
      <c r="BJ101" s="307">
        <f>IF(COUNTIF(AD101:AI101,0)=0,IF(COUNTIFS(AD101:AI101,"*F*")=0,SUM(LARGE(AD101:AI101,{1,2,3,4,5})),IF(COUNTIFS(AD101:AI101,"*F*")=1,SUM(LARGE(AD101:AI101,{1,2,3,4,5})),IF(COUNTIFS(AD101:AI101,"*F*")=2,"C",IF(COUNTIFS(AD101:AI101,"*F*")&gt;2,"F")))),IF(COUNTIFS(AD101:AH101,"*F*")=0,SUM(AD101:AH101),IF(COUNTIFS(AD101:AH101,"*F*")=1,"C",IF(COUNTIFS(AD101:AH101,"*F*")&gt;=2,"F"))))</f>
        <v>0</v>
      </c>
      <c r="BK101" s="308">
        <f t="shared" si="101"/>
        <v>0</v>
      </c>
    </row>
    <row r="102" spans="1:63" ht="17.25" x14ac:dyDescent="0.3">
      <c r="A102" s="317">
        <v>100</v>
      </c>
      <c r="B102" s="287" t="str">
        <f t="shared" si="74"/>
        <v/>
      </c>
      <c r="C102" s="296"/>
      <c r="D102" s="323"/>
      <c r="E102" s="309"/>
      <c r="F102" s="309"/>
      <c r="G102" s="309"/>
      <c r="H102" s="309"/>
      <c r="I102" s="309"/>
      <c r="J102" s="309"/>
      <c r="K102" s="309"/>
      <c r="L102" s="309"/>
      <c r="M102" s="315"/>
      <c r="N102" s="315"/>
      <c r="O102" s="309"/>
      <c r="P102" s="309"/>
      <c r="Q102" s="309"/>
      <c r="R102" s="309"/>
      <c r="S102" s="309"/>
      <c r="T102" s="309"/>
      <c r="U102" s="309"/>
      <c r="V102" s="309"/>
      <c r="W102" s="309"/>
      <c r="X102" s="294">
        <f t="shared" si="75"/>
        <v>0</v>
      </c>
      <c r="Y102" s="294">
        <f t="shared" si="76"/>
        <v>0</v>
      </c>
      <c r="Z102" s="294">
        <f t="shared" si="77"/>
        <v>0</v>
      </c>
      <c r="AA102" s="294">
        <f t="shared" si="78"/>
        <v>0</v>
      </c>
      <c r="AB102" s="294">
        <f t="shared" si="79"/>
        <v>0</v>
      </c>
      <c r="AC102" s="294">
        <f t="shared" si="80"/>
        <v>0</v>
      </c>
      <c r="AD102" s="284">
        <f t="shared" si="81"/>
        <v>0</v>
      </c>
      <c r="AE102" s="284">
        <f t="shared" si="82"/>
        <v>0</v>
      </c>
      <c r="AF102" s="284">
        <f t="shared" si="83"/>
        <v>0</v>
      </c>
      <c r="AG102" s="284">
        <f t="shared" si="84"/>
        <v>0</v>
      </c>
      <c r="AH102" s="284">
        <f t="shared" si="85"/>
        <v>0</v>
      </c>
      <c r="AI102" s="284">
        <f t="shared" si="86"/>
        <v>0</v>
      </c>
      <c r="AJ102" s="285">
        <f t="shared" si="87"/>
        <v>0</v>
      </c>
      <c r="AK102" s="285">
        <f t="shared" si="88"/>
        <v>0</v>
      </c>
      <c r="AL102" s="285">
        <f t="shared" si="89"/>
        <v>0</v>
      </c>
      <c r="AM102" s="285">
        <f t="shared" si="90"/>
        <v>0</v>
      </c>
      <c r="AN102" s="285">
        <f t="shared" si="91"/>
        <v>0</v>
      </c>
      <c r="AO102" s="285">
        <f t="shared" si="92"/>
        <v>0</v>
      </c>
      <c r="AP102" s="310">
        <f t="shared" si="93"/>
        <v>0</v>
      </c>
      <c r="AQ102" s="310">
        <f t="shared" si="94"/>
        <v>0</v>
      </c>
      <c r="AR102" s="310">
        <f t="shared" si="95"/>
        <v>0</v>
      </c>
      <c r="AS102" s="310">
        <f t="shared" si="96"/>
        <v>0</v>
      </c>
      <c r="AT102" s="310">
        <f t="shared" si="97"/>
        <v>0</v>
      </c>
      <c r="AU102" s="301">
        <f t="array" ref="AU102">IFERROR(INDEX(X102:AC102,SMALL(IF(AD102:AI102=AV102,COLUMN(AD102:AI102)-COLUMN(AD102)+1),COUNTIF(AP102:AP102,AV102))),0)</f>
        <v>0</v>
      </c>
      <c r="AV102" s="301">
        <f t="shared" si="98"/>
        <v>0</v>
      </c>
      <c r="AW102" s="301">
        <f t="array" ref="AW102">IFERROR(INDEX(AJ102:AO102,SMALL(IF(AD102:AI102=AV102,COLUMN(AD102:AI102)-COLUMN(AD102)+1),COUNTIF(AP102:AP102,AV102))),0)</f>
        <v>0</v>
      </c>
      <c r="AX102" s="302">
        <f t="array" ref="AX102">IFERROR(INDEX(X102:AC102,SMALL(IF(AD102:AI102=AY102,COLUMN(AD102:AI102)-COLUMN(AD102)+1),COUNTIF(AP102:AQ102,AY102))),0)</f>
        <v>0</v>
      </c>
      <c r="AY102" s="302">
        <f t="array" ref="AY102">IFERROR(LARGE(AD102:AI102,2),0)</f>
        <v>0</v>
      </c>
      <c r="AZ102" s="303">
        <f t="array" ref="AZ102">IFERROR(INDEX(AJ102:AO102,SMALL(IF(AD102:AI102=AY102,COLUMN(AD102:AI102)-COLUMN(AD102)+1),COUNTIF(AP102:AQ102,AY102))),0)</f>
        <v>0</v>
      </c>
      <c r="BA102" s="304">
        <f t="array" ref="BA102">IFERROR(INDEX(X102:AC102,SMALL(IF(AD102:AI102=BB102,COLUMN(AD102:AI102)-COLUMN(AD102)+1),COUNTIF(AP102:AR102,BB102))),0)</f>
        <v>0</v>
      </c>
      <c r="BB102" s="304">
        <f t="array" ref="BB102">IFERROR(LARGE(AD102:AI102,3),0)</f>
        <v>0</v>
      </c>
      <c r="BC102" s="304">
        <f t="array" ref="BC102">IFERROR(INDEX(AJ102:AO102,SMALL(IF(AD102:AI102=BB102,COLUMN(AD102:AI102)-COLUMN(AD102)+1),COUNTIF(AP102:AR102,BB102))),0)</f>
        <v>0</v>
      </c>
      <c r="BD102" s="305">
        <f t="array" ref="BD102">IFERROR(INDEX(X102:AC102,SMALL(IF(AD102:AI102=BE102,COLUMN(AD102:AI102)-COLUMN(AD102)+1),COUNTIF(AP102:AS102,BE102))),0)</f>
        <v>0</v>
      </c>
      <c r="BE102" s="305">
        <f t="shared" si="99"/>
        <v>0</v>
      </c>
      <c r="BF102" s="305">
        <f t="array" ref="BF102">IFERROR(INDEX(AJ102:AO102,SMALL(IF(AD102:AI102=BE102,COLUMN(AD102:AI102)-COLUMN(AD102)+1),COUNTIF(AP102:AS102,BE102))),0)</f>
        <v>0</v>
      </c>
      <c r="BG102" s="306">
        <f t="array" ref="BG102">IFERROR(INDEX(X102:AC102,SMALL(IF(AD102:AI102=BH102,COLUMN(AD102:AI102)-COLUMN(AD102)+1),COUNTIF(AP102:AT102,BH102))),0)</f>
        <v>0</v>
      </c>
      <c r="BH102" s="306">
        <f t="shared" si="100"/>
        <v>0</v>
      </c>
      <c r="BI102" s="306">
        <f t="array" ref="BI102">IFERROR(INDEX(AJ102:AO102,SMALL(IF(AD102:AI102=BH102,COLUMN(AD102:AI102)-COLUMN(AD102)+1),COUNTIF(AP102:AT102,BH102))),0)</f>
        <v>0</v>
      </c>
      <c r="BJ102" s="307">
        <f>IF(COUNTIF(AD102:AI102,0)=0,IF(COUNTIFS(AD102:AI102,"*F*")=0,SUM(LARGE(AD102:AI102,{1,2,3,4,5})),IF(COUNTIFS(AD102:AI102,"*F*")=1,SUM(LARGE(AD102:AI102,{1,2,3,4,5})),IF(COUNTIFS(AD102:AI102,"*F*")=2,"C",IF(COUNTIFS(AD102:AI102,"*F*")&gt;2,"F")))),IF(COUNTIFS(AD102:AH102,"*F*")=0,SUM(AD102:AH102),IF(COUNTIFS(AD102:AH102,"*F*")=1,"C",IF(COUNTIFS(AD102:AH102,"*F*")&gt;=2,"F"))))</f>
        <v>0</v>
      </c>
      <c r="BK102" s="308">
        <f t="shared" si="101"/>
        <v>0</v>
      </c>
    </row>
    <row r="103" spans="1:63" ht="17.25" x14ac:dyDescent="0.3">
      <c r="A103" s="317">
        <v>101</v>
      </c>
      <c r="B103" s="287" t="str">
        <f t="shared" si="74"/>
        <v/>
      </c>
      <c r="C103" s="296"/>
      <c r="D103" s="323"/>
      <c r="E103" s="309"/>
      <c r="F103" s="309"/>
      <c r="G103" s="309"/>
      <c r="H103" s="309"/>
      <c r="I103" s="309"/>
      <c r="J103" s="309"/>
      <c r="K103" s="309"/>
      <c r="L103" s="309"/>
      <c r="M103" s="315"/>
      <c r="N103" s="315"/>
      <c r="O103" s="309"/>
      <c r="P103" s="309"/>
      <c r="Q103" s="309"/>
      <c r="R103" s="309"/>
      <c r="S103" s="309"/>
      <c r="T103" s="309"/>
      <c r="U103" s="309"/>
      <c r="V103" s="309"/>
      <c r="W103" s="309"/>
      <c r="X103" s="294">
        <f t="shared" si="75"/>
        <v>0</v>
      </c>
      <c r="Y103" s="294">
        <f t="shared" si="76"/>
        <v>0</v>
      </c>
      <c r="Z103" s="294">
        <f t="shared" si="77"/>
        <v>0</v>
      </c>
      <c r="AA103" s="294">
        <f t="shared" si="78"/>
        <v>0</v>
      </c>
      <c r="AB103" s="294">
        <f t="shared" si="79"/>
        <v>0</v>
      </c>
      <c r="AC103" s="294">
        <f t="shared" si="80"/>
        <v>0</v>
      </c>
      <c r="AD103" s="284">
        <f t="shared" si="81"/>
        <v>0</v>
      </c>
      <c r="AE103" s="284">
        <f t="shared" si="82"/>
        <v>0</v>
      </c>
      <c r="AF103" s="284">
        <f t="shared" si="83"/>
        <v>0</v>
      </c>
      <c r="AG103" s="284">
        <f t="shared" si="84"/>
        <v>0</v>
      </c>
      <c r="AH103" s="284">
        <f t="shared" si="85"/>
        <v>0</v>
      </c>
      <c r="AI103" s="284">
        <f t="shared" si="86"/>
        <v>0</v>
      </c>
      <c r="AJ103" s="285">
        <f t="shared" si="87"/>
        <v>0</v>
      </c>
      <c r="AK103" s="285">
        <f t="shared" si="88"/>
        <v>0</v>
      </c>
      <c r="AL103" s="285">
        <f t="shared" si="89"/>
        <v>0</v>
      </c>
      <c r="AM103" s="285">
        <f t="shared" si="90"/>
        <v>0</v>
      </c>
      <c r="AN103" s="285">
        <f t="shared" si="91"/>
        <v>0</v>
      </c>
      <c r="AO103" s="285">
        <f t="shared" si="92"/>
        <v>0</v>
      </c>
      <c r="AP103" s="310">
        <f t="shared" si="93"/>
        <v>0</v>
      </c>
      <c r="AQ103" s="310">
        <f t="shared" si="94"/>
        <v>0</v>
      </c>
      <c r="AR103" s="310">
        <f t="shared" si="95"/>
        <v>0</v>
      </c>
      <c r="AS103" s="310">
        <f t="shared" si="96"/>
        <v>0</v>
      </c>
      <c r="AT103" s="310">
        <f t="shared" si="97"/>
        <v>0</v>
      </c>
      <c r="AU103" s="301">
        <f t="array" ref="AU103">IFERROR(INDEX(X103:AC103,SMALL(IF(AD103:AI103=AV103,COLUMN(AD103:AI103)-COLUMN(AD103)+1),COUNTIF(AP103:AP103,AV103))),0)</f>
        <v>0</v>
      </c>
      <c r="AV103" s="301">
        <f t="shared" si="98"/>
        <v>0</v>
      </c>
      <c r="AW103" s="301">
        <f t="array" ref="AW103">IFERROR(INDEX(AJ103:AO103,SMALL(IF(AD103:AI103=AV103,COLUMN(AD103:AI103)-COLUMN(AD103)+1),COUNTIF(AP103:AP103,AV103))),0)</f>
        <v>0</v>
      </c>
      <c r="AX103" s="302">
        <f t="array" ref="AX103">IFERROR(INDEX(X103:AC103,SMALL(IF(AD103:AI103=AY103,COLUMN(AD103:AI103)-COLUMN(AD103)+1),COUNTIF(AP103:AQ103,AY103))),0)</f>
        <v>0</v>
      </c>
      <c r="AY103" s="302">
        <f t="array" ref="AY103">IFERROR(LARGE(AD103:AI103,2),0)</f>
        <v>0</v>
      </c>
      <c r="AZ103" s="303">
        <f t="array" ref="AZ103">IFERROR(INDEX(AJ103:AO103,SMALL(IF(AD103:AI103=AY103,COLUMN(AD103:AI103)-COLUMN(AD103)+1),COUNTIF(AP103:AQ103,AY103))),0)</f>
        <v>0</v>
      </c>
      <c r="BA103" s="304">
        <f t="array" ref="BA103">IFERROR(INDEX(X103:AC103,SMALL(IF(AD103:AI103=BB103,COLUMN(AD103:AI103)-COLUMN(AD103)+1),COUNTIF(AP103:AR103,BB103))),0)</f>
        <v>0</v>
      </c>
      <c r="BB103" s="304">
        <f t="array" ref="BB103">IFERROR(LARGE(AD103:AI103,3),0)</f>
        <v>0</v>
      </c>
      <c r="BC103" s="304">
        <f t="array" ref="BC103">IFERROR(INDEX(AJ103:AO103,SMALL(IF(AD103:AI103=BB103,COLUMN(AD103:AI103)-COLUMN(AD103)+1),COUNTIF(AP103:AR103,BB103))),0)</f>
        <v>0</v>
      </c>
      <c r="BD103" s="305">
        <f t="array" ref="BD103">IFERROR(INDEX(X103:AC103,SMALL(IF(AD103:AI103=BE103,COLUMN(AD103:AI103)-COLUMN(AD103)+1),COUNTIF(AP103:AS103,BE103))),0)</f>
        <v>0</v>
      </c>
      <c r="BE103" s="305">
        <f t="shared" si="99"/>
        <v>0</v>
      </c>
      <c r="BF103" s="305">
        <f t="array" ref="BF103">IFERROR(INDEX(AJ103:AO103,SMALL(IF(AD103:AI103=BE103,COLUMN(AD103:AI103)-COLUMN(AD103)+1),COUNTIF(AP103:AS103,BE103))),0)</f>
        <v>0</v>
      </c>
      <c r="BG103" s="306">
        <f t="array" ref="BG103">IFERROR(INDEX(X103:AC103,SMALL(IF(AD103:AI103=BH103,COLUMN(AD103:AI103)-COLUMN(AD103)+1),COUNTIF(AP103:AT103,BH103))),0)</f>
        <v>0</v>
      </c>
      <c r="BH103" s="306">
        <f t="shared" si="100"/>
        <v>0</v>
      </c>
      <c r="BI103" s="306">
        <f t="array" ref="BI103">IFERROR(INDEX(AJ103:AO103,SMALL(IF(AD103:AI103=BH103,COLUMN(AD103:AI103)-COLUMN(AD103)+1),COUNTIF(AP103:AT103,BH103))),0)</f>
        <v>0</v>
      </c>
      <c r="BJ103" s="307">
        <f>IF(COUNTIF(AD103:AI103,0)=0,IF(COUNTIFS(AD103:AI103,"*F*")=0,SUM(LARGE(AD103:AI103,{1,2,3,4,5})),IF(COUNTIFS(AD103:AI103,"*F*")=1,SUM(LARGE(AD103:AI103,{1,2,3,4,5})),IF(COUNTIFS(AD103:AI103,"*F*")=2,"C",IF(COUNTIFS(AD103:AI103,"*F*")&gt;2,"F")))),IF(COUNTIFS(AD103:AH103,"*F*")=0,SUM(AD103:AH103),IF(COUNTIFS(AD103:AH103,"*F*")=1,"C",IF(COUNTIFS(AD103:AH103,"*F*")&gt;=2,"F"))))</f>
        <v>0</v>
      </c>
      <c r="BK103" s="308">
        <f t="shared" si="101"/>
        <v>0</v>
      </c>
    </row>
    <row r="104" spans="1:63" ht="17.25" x14ac:dyDescent="0.3">
      <c r="A104" s="317">
        <v>102</v>
      </c>
      <c r="B104" s="287" t="str">
        <f t="shared" si="74"/>
        <v/>
      </c>
      <c r="C104" s="296"/>
      <c r="D104" s="323"/>
      <c r="E104" s="309"/>
      <c r="F104" s="309"/>
      <c r="G104" s="309"/>
      <c r="H104" s="309"/>
      <c r="I104" s="309"/>
      <c r="J104" s="309"/>
      <c r="K104" s="309"/>
      <c r="L104" s="309"/>
      <c r="M104" s="315"/>
      <c r="N104" s="315"/>
      <c r="O104" s="309"/>
      <c r="P104" s="309"/>
      <c r="Q104" s="309"/>
      <c r="R104" s="309"/>
      <c r="S104" s="309"/>
      <c r="T104" s="309"/>
      <c r="U104" s="309"/>
      <c r="V104" s="309"/>
      <c r="W104" s="309"/>
      <c r="X104" s="294">
        <f t="shared" si="75"/>
        <v>0</v>
      </c>
      <c r="Y104" s="294">
        <f t="shared" si="76"/>
        <v>0</v>
      </c>
      <c r="Z104" s="294">
        <f t="shared" si="77"/>
        <v>0</v>
      </c>
      <c r="AA104" s="294">
        <f t="shared" si="78"/>
        <v>0</v>
      </c>
      <c r="AB104" s="294">
        <f t="shared" si="79"/>
        <v>0</v>
      </c>
      <c r="AC104" s="294">
        <f t="shared" si="80"/>
        <v>0</v>
      </c>
      <c r="AD104" s="284">
        <f t="shared" si="81"/>
        <v>0</v>
      </c>
      <c r="AE104" s="284">
        <f t="shared" si="82"/>
        <v>0</v>
      </c>
      <c r="AF104" s="284">
        <f t="shared" si="83"/>
        <v>0</v>
      </c>
      <c r="AG104" s="284">
        <f t="shared" si="84"/>
        <v>0</v>
      </c>
      <c r="AH104" s="284">
        <f t="shared" si="85"/>
        <v>0</v>
      </c>
      <c r="AI104" s="284">
        <f t="shared" si="86"/>
        <v>0</v>
      </c>
      <c r="AJ104" s="285">
        <f t="shared" si="87"/>
        <v>0</v>
      </c>
      <c r="AK104" s="285">
        <f t="shared" si="88"/>
        <v>0</v>
      </c>
      <c r="AL104" s="285">
        <f t="shared" si="89"/>
        <v>0</v>
      </c>
      <c r="AM104" s="285">
        <f t="shared" si="90"/>
        <v>0</v>
      </c>
      <c r="AN104" s="285">
        <f t="shared" si="91"/>
        <v>0</v>
      </c>
      <c r="AO104" s="285">
        <f t="shared" si="92"/>
        <v>0</v>
      </c>
      <c r="AP104" s="310">
        <f t="shared" si="93"/>
        <v>0</v>
      </c>
      <c r="AQ104" s="310">
        <f t="shared" si="94"/>
        <v>0</v>
      </c>
      <c r="AR104" s="310">
        <f t="shared" si="95"/>
        <v>0</v>
      </c>
      <c r="AS104" s="310">
        <f t="shared" si="96"/>
        <v>0</v>
      </c>
      <c r="AT104" s="310">
        <f t="shared" si="97"/>
        <v>0</v>
      </c>
      <c r="AU104" s="301">
        <f t="array" ref="AU104">IFERROR(INDEX(X104:AC104,SMALL(IF(AD104:AI104=AV104,COLUMN(AD104:AI104)-COLUMN(AD104)+1),COUNTIF(AP104:AP104,AV104))),0)</f>
        <v>0</v>
      </c>
      <c r="AV104" s="301">
        <f t="shared" si="98"/>
        <v>0</v>
      </c>
      <c r="AW104" s="301">
        <f t="array" ref="AW104">IFERROR(INDEX(AJ104:AO104,SMALL(IF(AD104:AI104=AV104,COLUMN(AD104:AI104)-COLUMN(AD104)+1),COUNTIF(AP104:AP104,AV104))),0)</f>
        <v>0</v>
      </c>
      <c r="AX104" s="302">
        <f t="array" ref="AX104">IFERROR(INDEX(X104:AC104,SMALL(IF(AD104:AI104=AY104,COLUMN(AD104:AI104)-COLUMN(AD104)+1),COUNTIF(AP104:AQ104,AY104))),0)</f>
        <v>0</v>
      </c>
      <c r="AY104" s="302">
        <f t="array" ref="AY104">IFERROR(LARGE(AD104:AI104,2),0)</f>
        <v>0</v>
      </c>
      <c r="AZ104" s="303">
        <f t="array" ref="AZ104">IFERROR(INDEX(AJ104:AO104,SMALL(IF(AD104:AI104=AY104,COLUMN(AD104:AI104)-COLUMN(AD104)+1),COUNTIF(AP104:AQ104,AY104))),0)</f>
        <v>0</v>
      </c>
      <c r="BA104" s="304">
        <f t="array" ref="BA104">IFERROR(INDEX(X104:AC104,SMALL(IF(AD104:AI104=BB104,COLUMN(AD104:AI104)-COLUMN(AD104)+1),COUNTIF(AP104:AR104,BB104))),0)</f>
        <v>0</v>
      </c>
      <c r="BB104" s="304">
        <f t="array" ref="BB104">IFERROR(LARGE(AD104:AI104,3),0)</f>
        <v>0</v>
      </c>
      <c r="BC104" s="304">
        <f t="array" ref="BC104">IFERROR(INDEX(AJ104:AO104,SMALL(IF(AD104:AI104=BB104,COLUMN(AD104:AI104)-COLUMN(AD104)+1),COUNTIF(AP104:AR104,BB104))),0)</f>
        <v>0</v>
      </c>
      <c r="BD104" s="305">
        <f t="array" ref="BD104">IFERROR(INDEX(X104:AC104,SMALL(IF(AD104:AI104=BE104,COLUMN(AD104:AI104)-COLUMN(AD104)+1),COUNTIF(AP104:AS104,BE104))),0)</f>
        <v>0</v>
      </c>
      <c r="BE104" s="305">
        <f t="shared" si="99"/>
        <v>0</v>
      </c>
      <c r="BF104" s="305">
        <f t="array" ref="BF104">IFERROR(INDEX(AJ104:AO104,SMALL(IF(AD104:AI104=BE104,COLUMN(AD104:AI104)-COLUMN(AD104)+1),COUNTIF(AP104:AS104,BE104))),0)</f>
        <v>0</v>
      </c>
      <c r="BG104" s="306">
        <f t="array" ref="BG104">IFERROR(INDEX(X104:AC104,SMALL(IF(AD104:AI104=BH104,COLUMN(AD104:AI104)-COLUMN(AD104)+1),COUNTIF(AP104:AT104,BH104))),0)</f>
        <v>0</v>
      </c>
      <c r="BH104" s="306">
        <f t="shared" si="100"/>
        <v>0</v>
      </c>
      <c r="BI104" s="306">
        <f t="array" ref="BI104">IFERROR(INDEX(AJ104:AO104,SMALL(IF(AD104:AI104=BH104,COLUMN(AD104:AI104)-COLUMN(AD104)+1),COUNTIF(AP104:AT104,BH104))),0)</f>
        <v>0</v>
      </c>
      <c r="BJ104" s="307">
        <f>IF(COUNTIF(AD104:AI104,0)=0,IF(COUNTIFS(AD104:AI104,"*F*")=0,SUM(LARGE(AD104:AI104,{1,2,3,4,5})),IF(COUNTIFS(AD104:AI104,"*F*")=1,SUM(LARGE(AD104:AI104,{1,2,3,4,5})),IF(COUNTIFS(AD104:AI104,"*F*")=2,"C",IF(COUNTIFS(AD104:AI104,"*F*")&gt;2,"F")))),IF(COUNTIFS(AD104:AH104,"*F*")=0,SUM(AD104:AH104),IF(COUNTIFS(AD104:AH104,"*F*")=1,"C",IF(COUNTIFS(AD104:AH104,"*F*")&gt;=2,"F"))))</f>
        <v>0</v>
      </c>
      <c r="BK104" s="308">
        <f t="shared" si="101"/>
        <v>0</v>
      </c>
    </row>
    <row r="105" spans="1:63" ht="17.25" x14ac:dyDescent="0.3">
      <c r="A105" s="317">
        <v>103</v>
      </c>
      <c r="B105" s="287" t="str">
        <f t="shared" si="74"/>
        <v/>
      </c>
      <c r="C105" s="296"/>
      <c r="D105" s="323"/>
      <c r="E105" s="309"/>
      <c r="F105" s="309"/>
      <c r="G105" s="309"/>
      <c r="H105" s="309"/>
      <c r="I105" s="309"/>
      <c r="J105" s="309"/>
      <c r="K105" s="309"/>
      <c r="L105" s="309"/>
      <c r="M105" s="315"/>
      <c r="N105" s="315"/>
      <c r="O105" s="309"/>
      <c r="P105" s="309"/>
      <c r="Q105" s="309"/>
      <c r="R105" s="309"/>
      <c r="S105" s="309"/>
      <c r="T105" s="309"/>
      <c r="U105" s="309"/>
      <c r="V105" s="309"/>
      <c r="W105" s="309"/>
      <c r="X105" s="294">
        <f t="shared" si="75"/>
        <v>0</v>
      </c>
      <c r="Y105" s="294">
        <f t="shared" si="76"/>
        <v>0</v>
      </c>
      <c r="Z105" s="294">
        <f t="shared" si="77"/>
        <v>0</v>
      </c>
      <c r="AA105" s="294">
        <f t="shared" si="78"/>
        <v>0</v>
      </c>
      <c r="AB105" s="294">
        <f t="shared" si="79"/>
        <v>0</v>
      </c>
      <c r="AC105" s="294">
        <f t="shared" si="80"/>
        <v>0</v>
      </c>
      <c r="AD105" s="284">
        <f t="shared" si="81"/>
        <v>0</v>
      </c>
      <c r="AE105" s="284">
        <f t="shared" si="82"/>
        <v>0</v>
      </c>
      <c r="AF105" s="284">
        <f t="shared" si="83"/>
        <v>0</v>
      </c>
      <c r="AG105" s="284">
        <f t="shared" si="84"/>
        <v>0</v>
      </c>
      <c r="AH105" s="284">
        <f t="shared" si="85"/>
        <v>0</v>
      </c>
      <c r="AI105" s="284">
        <f t="shared" si="86"/>
        <v>0</v>
      </c>
      <c r="AJ105" s="285">
        <f t="shared" si="87"/>
        <v>0</v>
      </c>
      <c r="AK105" s="285">
        <f t="shared" si="88"/>
        <v>0</v>
      </c>
      <c r="AL105" s="285">
        <f t="shared" si="89"/>
        <v>0</v>
      </c>
      <c r="AM105" s="285">
        <f t="shared" si="90"/>
        <v>0</v>
      </c>
      <c r="AN105" s="285">
        <f t="shared" si="91"/>
        <v>0</v>
      </c>
      <c r="AO105" s="285">
        <f t="shared" si="92"/>
        <v>0</v>
      </c>
      <c r="AP105" s="310">
        <f t="shared" si="93"/>
        <v>0</v>
      </c>
      <c r="AQ105" s="310">
        <f t="shared" si="94"/>
        <v>0</v>
      </c>
      <c r="AR105" s="310">
        <f t="shared" si="95"/>
        <v>0</v>
      </c>
      <c r="AS105" s="310">
        <f t="shared" si="96"/>
        <v>0</v>
      </c>
      <c r="AT105" s="310">
        <f t="shared" si="97"/>
        <v>0</v>
      </c>
      <c r="AU105" s="301">
        <f t="array" ref="AU105">IFERROR(INDEX(X105:AC105,SMALL(IF(AD105:AI105=AV105,COLUMN(AD105:AI105)-COLUMN(AD105)+1),COUNTIF(AP105:AP105,AV105))),0)</f>
        <v>0</v>
      </c>
      <c r="AV105" s="301">
        <f t="shared" si="98"/>
        <v>0</v>
      </c>
      <c r="AW105" s="301">
        <f t="array" ref="AW105">IFERROR(INDEX(AJ105:AO105,SMALL(IF(AD105:AI105=AV105,COLUMN(AD105:AI105)-COLUMN(AD105)+1),COUNTIF(AP105:AP105,AV105))),0)</f>
        <v>0</v>
      </c>
      <c r="AX105" s="302">
        <f t="array" ref="AX105">IFERROR(INDEX(X105:AC105,SMALL(IF(AD105:AI105=AY105,COLUMN(AD105:AI105)-COLUMN(AD105)+1),COUNTIF(AP105:AQ105,AY105))),0)</f>
        <v>0</v>
      </c>
      <c r="AY105" s="302">
        <f t="array" ref="AY105">IFERROR(LARGE(AD105:AI105,2),0)</f>
        <v>0</v>
      </c>
      <c r="AZ105" s="303">
        <f t="array" ref="AZ105">IFERROR(INDEX(AJ105:AO105,SMALL(IF(AD105:AI105=AY105,COLUMN(AD105:AI105)-COLUMN(AD105)+1),COUNTIF(AP105:AQ105,AY105))),0)</f>
        <v>0</v>
      </c>
      <c r="BA105" s="304">
        <f t="array" ref="BA105">IFERROR(INDEX(X105:AC105,SMALL(IF(AD105:AI105=BB105,COLUMN(AD105:AI105)-COLUMN(AD105)+1),COUNTIF(AP105:AR105,BB105))),0)</f>
        <v>0</v>
      </c>
      <c r="BB105" s="304">
        <f t="array" ref="BB105">IFERROR(LARGE(AD105:AI105,3),0)</f>
        <v>0</v>
      </c>
      <c r="BC105" s="304">
        <f t="array" ref="BC105">IFERROR(INDEX(AJ105:AO105,SMALL(IF(AD105:AI105=BB105,COLUMN(AD105:AI105)-COLUMN(AD105)+1),COUNTIF(AP105:AR105,BB105))),0)</f>
        <v>0</v>
      </c>
      <c r="BD105" s="305">
        <f t="array" ref="BD105">IFERROR(INDEX(X105:AC105,SMALL(IF(AD105:AI105=BE105,COLUMN(AD105:AI105)-COLUMN(AD105)+1),COUNTIF(AP105:AS105,BE105))),0)</f>
        <v>0</v>
      </c>
      <c r="BE105" s="305">
        <f t="shared" si="99"/>
        <v>0</v>
      </c>
      <c r="BF105" s="305">
        <f t="array" ref="BF105">IFERROR(INDEX(AJ105:AO105,SMALL(IF(AD105:AI105=BE105,COLUMN(AD105:AI105)-COLUMN(AD105)+1),COUNTIF(AP105:AS105,BE105))),0)</f>
        <v>0</v>
      </c>
      <c r="BG105" s="306">
        <f t="array" ref="BG105">IFERROR(INDEX(X105:AC105,SMALL(IF(AD105:AI105=BH105,COLUMN(AD105:AI105)-COLUMN(AD105)+1),COUNTIF(AP105:AT105,BH105))),0)</f>
        <v>0</v>
      </c>
      <c r="BH105" s="306">
        <f t="shared" si="100"/>
        <v>0</v>
      </c>
      <c r="BI105" s="306">
        <f t="array" ref="BI105">IFERROR(INDEX(AJ105:AO105,SMALL(IF(AD105:AI105=BH105,COLUMN(AD105:AI105)-COLUMN(AD105)+1),COUNTIF(AP105:AT105,BH105))),0)</f>
        <v>0</v>
      </c>
      <c r="BJ105" s="307">
        <f>IF(COUNTIF(AD105:AI105,0)=0,IF(COUNTIFS(AD105:AI105,"*F*")=0,SUM(LARGE(AD105:AI105,{1,2,3,4,5})),IF(COUNTIFS(AD105:AI105,"*F*")=1,SUM(LARGE(AD105:AI105,{1,2,3,4,5})),IF(COUNTIFS(AD105:AI105,"*F*")=2,"C",IF(COUNTIFS(AD105:AI105,"*F*")&gt;2,"F")))),IF(COUNTIFS(AD105:AH105,"*F*")=0,SUM(AD105:AH105),IF(COUNTIFS(AD105:AH105,"*F*")=1,"C",IF(COUNTIFS(AD105:AH105,"*F*")&gt;=2,"F"))))</f>
        <v>0</v>
      </c>
      <c r="BK105" s="308">
        <f t="shared" si="101"/>
        <v>0</v>
      </c>
    </row>
    <row r="106" spans="1:63" ht="17.25" x14ac:dyDescent="0.3">
      <c r="A106" s="317">
        <v>104</v>
      </c>
      <c r="B106" s="287" t="str">
        <f t="shared" si="74"/>
        <v/>
      </c>
      <c r="C106" s="296"/>
      <c r="D106" s="323"/>
      <c r="E106" s="309"/>
      <c r="F106" s="309"/>
      <c r="G106" s="309"/>
      <c r="H106" s="309"/>
      <c r="I106" s="309"/>
      <c r="J106" s="309"/>
      <c r="K106" s="309"/>
      <c r="L106" s="309"/>
      <c r="M106" s="315"/>
      <c r="N106" s="315"/>
      <c r="O106" s="309"/>
      <c r="P106" s="309"/>
      <c r="Q106" s="309"/>
      <c r="R106" s="309"/>
      <c r="S106" s="309"/>
      <c r="T106" s="309"/>
      <c r="U106" s="309"/>
      <c r="V106" s="309"/>
      <c r="W106" s="309"/>
      <c r="X106" s="294">
        <f t="shared" si="75"/>
        <v>0</v>
      </c>
      <c r="Y106" s="294">
        <f t="shared" si="76"/>
        <v>0</v>
      </c>
      <c r="Z106" s="294">
        <f t="shared" si="77"/>
        <v>0</v>
      </c>
      <c r="AA106" s="294">
        <f t="shared" si="78"/>
        <v>0</v>
      </c>
      <c r="AB106" s="294">
        <f t="shared" si="79"/>
        <v>0</v>
      </c>
      <c r="AC106" s="294">
        <f t="shared" si="80"/>
        <v>0</v>
      </c>
      <c r="AD106" s="284">
        <f t="shared" si="81"/>
        <v>0</v>
      </c>
      <c r="AE106" s="284">
        <f t="shared" si="82"/>
        <v>0</v>
      </c>
      <c r="AF106" s="284">
        <f t="shared" si="83"/>
        <v>0</v>
      </c>
      <c r="AG106" s="284">
        <f t="shared" si="84"/>
        <v>0</v>
      </c>
      <c r="AH106" s="284">
        <f t="shared" si="85"/>
        <v>0</v>
      </c>
      <c r="AI106" s="284">
        <f t="shared" si="86"/>
        <v>0</v>
      </c>
      <c r="AJ106" s="285">
        <f t="shared" si="87"/>
        <v>0</v>
      </c>
      <c r="AK106" s="285">
        <f t="shared" si="88"/>
        <v>0</v>
      </c>
      <c r="AL106" s="285">
        <f t="shared" si="89"/>
        <v>0</v>
      </c>
      <c r="AM106" s="285">
        <f t="shared" si="90"/>
        <v>0</v>
      </c>
      <c r="AN106" s="285">
        <f t="shared" si="91"/>
        <v>0</v>
      </c>
      <c r="AO106" s="285">
        <f t="shared" si="92"/>
        <v>0</v>
      </c>
      <c r="AP106" s="310">
        <f t="shared" si="93"/>
        <v>0</v>
      </c>
      <c r="AQ106" s="310">
        <f t="shared" si="94"/>
        <v>0</v>
      </c>
      <c r="AR106" s="310">
        <f t="shared" si="95"/>
        <v>0</v>
      </c>
      <c r="AS106" s="310">
        <f t="shared" si="96"/>
        <v>0</v>
      </c>
      <c r="AT106" s="310">
        <f t="shared" si="97"/>
        <v>0</v>
      </c>
      <c r="AU106" s="301">
        <f t="array" ref="AU106">IFERROR(INDEX(X106:AC106,SMALL(IF(AD106:AI106=AV106,COLUMN(AD106:AI106)-COLUMN(AD106)+1),COUNTIF(AP106:AP106,AV106))),0)</f>
        <v>0</v>
      </c>
      <c r="AV106" s="301">
        <f t="shared" si="98"/>
        <v>0</v>
      </c>
      <c r="AW106" s="301">
        <f t="array" ref="AW106">IFERROR(INDEX(AJ106:AO106,SMALL(IF(AD106:AI106=AV106,COLUMN(AD106:AI106)-COLUMN(AD106)+1),COUNTIF(AP106:AP106,AV106))),0)</f>
        <v>0</v>
      </c>
      <c r="AX106" s="302">
        <f t="array" ref="AX106">IFERROR(INDEX(X106:AC106,SMALL(IF(AD106:AI106=AY106,COLUMN(AD106:AI106)-COLUMN(AD106)+1),COUNTIF(AP106:AQ106,AY106))),0)</f>
        <v>0</v>
      </c>
      <c r="AY106" s="302">
        <f t="array" ref="AY106">IFERROR(LARGE(AD106:AI106,2),0)</f>
        <v>0</v>
      </c>
      <c r="AZ106" s="303">
        <f t="array" ref="AZ106">IFERROR(INDEX(AJ106:AO106,SMALL(IF(AD106:AI106=AY106,COLUMN(AD106:AI106)-COLUMN(AD106)+1),COUNTIF(AP106:AQ106,AY106))),0)</f>
        <v>0</v>
      </c>
      <c r="BA106" s="304">
        <f t="array" ref="BA106">IFERROR(INDEX(X106:AC106,SMALL(IF(AD106:AI106=BB106,COLUMN(AD106:AI106)-COLUMN(AD106)+1),COUNTIF(AP106:AR106,BB106))),0)</f>
        <v>0</v>
      </c>
      <c r="BB106" s="304">
        <f t="array" ref="BB106">IFERROR(LARGE(AD106:AI106,3),0)</f>
        <v>0</v>
      </c>
      <c r="BC106" s="304">
        <f t="array" ref="BC106">IFERROR(INDEX(AJ106:AO106,SMALL(IF(AD106:AI106=BB106,COLUMN(AD106:AI106)-COLUMN(AD106)+1),COUNTIF(AP106:AR106,BB106))),0)</f>
        <v>0</v>
      </c>
      <c r="BD106" s="305">
        <f t="array" ref="BD106">IFERROR(INDEX(X106:AC106,SMALL(IF(AD106:AI106=BE106,COLUMN(AD106:AI106)-COLUMN(AD106)+1),COUNTIF(AP106:AS106,BE106))),0)</f>
        <v>0</v>
      </c>
      <c r="BE106" s="305">
        <f t="shared" si="99"/>
        <v>0</v>
      </c>
      <c r="BF106" s="305">
        <f t="array" ref="BF106">IFERROR(INDEX(AJ106:AO106,SMALL(IF(AD106:AI106=BE106,COLUMN(AD106:AI106)-COLUMN(AD106)+1),COUNTIF(AP106:AS106,BE106))),0)</f>
        <v>0</v>
      </c>
      <c r="BG106" s="306">
        <f t="array" ref="BG106">IFERROR(INDEX(X106:AC106,SMALL(IF(AD106:AI106=BH106,COLUMN(AD106:AI106)-COLUMN(AD106)+1),COUNTIF(AP106:AT106,BH106))),0)</f>
        <v>0</v>
      </c>
      <c r="BH106" s="306">
        <f t="shared" si="100"/>
        <v>0</v>
      </c>
      <c r="BI106" s="306">
        <f t="array" ref="BI106">IFERROR(INDEX(AJ106:AO106,SMALL(IF(AD106:AI106=BH106,COLUMN(AD106:AI106)-COLUMN(AD106)+1),COUNTIF(AP106:AT106,BH106))),0)</f>
        <v>0</v>
      </c>
      <c r="BJ106" s="307">
        <f>IF(COUNTIF(AD106:AI106,0)=0,IF(COUNTIFS(AD106:AI106,"*F*")=0,SUM(LARGE(AD106:AI106,{1,2,3,4,5})),IF(COUNTIFS(AD106:AI106,"*F*")=1,SUM(LARGE(AD106:AI106,{1,2,3,4,5})),IF(COUNTIFS(AD106:AI106,"*F*")=2,"C",IF(COUNTIFS(AD106:AI106,"*F*")&gt;2,"F")))),IF(COUNTIFS(AD106:AH106,"*F*")=0,SUM(AD106:AH106),IF(COUNTIFS(AD106:AH106,"*F*")=1,"C",IF(COUNTIFS(AD106:AH106,"*F*")&gt;=2,"F"))))</f>
        <v>0</v>
      </c>
      <c r="BK106" s="308">
        <f t="shared" si="101"/>
        <v>0</v>
      </c>
    </row>
    <row r="107" spans="1:63" ht="17.25" x14ac:dyDescent="0.3">
      <c r="A107" s="317">
        <v>105</v>
      </c>
      <c r="B107" s="287" t="str">
        <f t="shared" si="74"/>
        <v/>
      </c>
      <c r="C107" s="296"/>
      <c r="D107" s="323"/>
      <c r="E107" s="309"/>
      <c r="F107" s="309"/>
      <c r="G107" s="309"/>
      <c r="H107" s="309"/>
      <c r="I107" s="309"/>
      <c r="J107" s="309"/>
      <c r="K107" s="309"/>
      <c r="L107" s="309"/>
      <c r="M107" s="315"/>
      <c r="N107" s="315"/>
      <c r="O107" s="309"/>
      <c r="P107" s="309"/>
      <c r="Q107" s="309"/>
      <c r="R107" s="309"/>
      <c r="S107" s="309"/>
      <c r="T107" s="309"/>
      <c r="U107" s="309"/>
      <c r="V107" s="309"/>
      <c r="W107" s="309"/>
      <c r="X107" s="294">
        <f t="shared" si="75"/>
        <v>0</v>
      </c>
      <c r="Y107" s="294">
        <f t="shared" si="76"/>
        <v>0</v>
      </c>
      <c r="Z107" s="294">
        <f t="shared" si="77"/>
        <v>0</v>
      </c>
      <c r="AA107" s="294">
        <f t="shared" si="78"/>
        <v>0</v>
      </c>
      <c r="AB107" s="294">
        <f t="shared" si="79"/>
        <v>0</v>
      </c>
      <c r="AC107" s="294">
        <f t="shared" si="80"/>
        <v>0</v>
      </c>
      <c r="AD107" s="284">
        <f t="shared" si="81"/>
        <v>0</v>
      </c>
      <c r="AE107" s="284">
        <f t="shared" si="82"/>
        <v>0</v>
      </c>
      <c r="AF107" s="284">
        <f t="shared" si="83"/>
        <v>0</v>
      </c>
      <c r="AG107" s="284">
        <f t="shared" si="84"/>
        <v>0</v>
      </c>
      <c r="AH107" s="284">
        <f t="shared" si="85"/>
        <v>0</v>
      </c>
      <c r="AI107" s="284">
        <f t="shared" si="86"/>
        <v>0</v>
      </c>
      <c r="AJ107" s="285">
        <f t="shared" si="87"/>
        <v>0</v>
      </c>
      <c r="AK107" s="285">
        <f t="shared" si="88"/>
        <v>0</v>
      </c>
      <c r="AL107" s="285">
        <f t="shared" si="89"/>
        <v>0</v>
      </c>
      <c r="AM107" s="285">
        <f t="shared" si="90"/>
        <v>0</v>
      </c>
      <c r="AN107" s="285">
        <f t="shared" si="91"/>
        <v>0</v>
      </c>
      <c r="AO107" s="285">
        <f t="shared" si="92"/>
        <v>0</v>
      </c>
      <c r="AP107" s="310">
        <f t="shared" si="93"/>
        <v>0</v>
      </c>
      <c r="AQ107" s="310">
        <f t="shared" si="94"/>
        <v>0</v>
      </c>
      <c r="AR107" s="310">
        <f t="shared" si="95"/>
        <v>0</v>
      </c>
      <c r="AS107" s="310">
        <f t="shared" si="96"/>
        <v>0</v>
      </c>
      <c r="AT107" s="310">
        <f t="shared" si="97"/>
        <v>0</v>
      </c>
      <c r="AU107" s="301">
        <f t="array" ref="AU107">IFERROR(INDEX(X107:AC107,SMALL(IF(AD107:AI107=AV107,COLUMN(AD107:AI107)-COLUMN(AD107)+1),COUNTIF(AP107:AP107,AV107))),0)</f>
        <v>0</v>
      </c>
      <c r="AV107" s="301">
        <f t="shared" si="98"/>
        <v>0</v>
      </c>
      <c r="AW107" s="301">
        <f t="array" ref="AW107">IFERROR(INDEX(AJ107:AO107,SMALL(IF(AD107:AI107=AV107,COLUMN(AD107:AI107)-COLUMN(AD107)+1),COUNTIF(AP107:AP107,AV107))),0)</f>
        <v>0</v>
      </c>
      <c r="AX107" s="302">
        <f t="array" ref="AX107">IFERROR(INDEX(X107:AC107,SMALL(IF(AD107:AI107=AY107,COLUMN(AD107:AI107)-COLUMN(AD107)+1),COUNTIF(AP107:AQ107,AY107))),0)</f>
        <v>0</v>
      </c>
      <c r="AY107" s="302">
        <f t="array" ref="AY107">IFERROR(LARGE(AD107:AI107,2),0)</f>
        <v>0</v>
      </c>
      <c r="AZ107" s="303">
        <f t="array" ref="AZ107">IFERROR(INDEX(AJ107:AO107,SMALL(IF(AD107:AI107=AY107,COLUMN(AD107:AI107)-COLUMN(AD107)+1),COUNTIF(AP107:AQ107,AY107))),0)</f>
        <v>0</v>
      </c>
      <c r="BA107" s="304">
        <f t="array" ref="BA107">IFERROR(INDEX(X107:AC107,SMALL(IF(AD107:AI107=BB107,COLUMN(AD107:AI107)-COLUMN(AD107)+1),COUNTIF(AP107:AR107,BB107))),0)</f>
        <v>0</v>
      </c>
      <c r="BB107" s="304">
        <f t="array" ref="BB107">IFERROR(LARGE(AD107:AI107,3),0)</f>
        <v>0</v>
      </c>
      <c r="BC107" s="304">
        <f t="array" ref="BC107">IFERROR(INDEX(AJ107:AO107,SMALL(IF(AD107:AI107=BB107,COLUMN(AD107:AI107)-COLUMN(AD107)+1),COUNTIF(AP107:AR107,BB107))),0)</f>
        <v>0</v>
      </c>
      <c r="BD107" s="305">
        <f t="array" ref="BD107">IFERROR(INDEX(X107:AC107,SMALL(IF(AD107:AI107=BE107,COLUMN(AD107:AI107)-COLUMN(AD107)+1),COUNTIF(AP107:AS107,BE107))),0)</f>
        <v>0</v>
      </c>
      <c r="BE107" s="305">
        <f t="shared" si="99"/>
        <v>0</v>
      </c>
      <c r="BF107" s="305">
        <f t="array" ref="BF107">IFERROR(INDEX(AJ107:AO107,SMALL(IF(AD107:AI107=BE107,COLUMN(AD107:AI107)-COLUMN(AD107)+1),COUNTIF(AP107:AS107,BE107))),0)</f>
        <v>0</v>
      </c>
      <c r="BG107" s="306">
        <f t="array" ref="BG107">IFERROR(INDEX(X107:AC107,SMALL(IF(AD107:AI107=BH107,COLUMN(AD107:AI107)-COLUMN(AD107)+1),COUNTIF(AP107:AT107,BH107))),0)</f>
        <v>0</v>
      </c>
      <c r="BH107" s="306">
        <f t="shared" si="100"/>
        <v>0</v>
      </c>
      <c r="BI107" s="306">
        <f t="array" ref="BI107">IFERROR(INDEX(AJ107:AO107,SMALL(IF(AD107:AI107=BH107,COLUMN(AD107:AI107)-COLUMN(AD107)+1),COUNTIF(AP107:AT107,BH107))),0)</f>
        <v>0</v>
      </c>
      <c r="BJ107" s="307">
        <f>IF(COUNTIF(AD107:AI107,0)=0,IF(COUNTIFS(AD107:AI107,"*F*")=0,SUM(LARGE(AD107:AI107,{1,2,3,4,5})),IF(COUNTIFS(AD107:AI107,"*F*")=1,SUM(LARGE(AD107:AI107,{1,2,3,4,5})),IF(COUNTIFS(AD107:AI107,"*F*")=2,"C",IF(COUNTIFS(AD107:AI107,"*F*")&gt;2,"F")))),IF(COUNTIFS(AD107:AH107,"*F*")=0,SUM(AD107:AH107),IF(COUNTIFS(AD107:AH107,"*F*")=1,"C",IF(COUNTIFS(AD107:AH107,"*F*")&gt;=2,"F"))))</f>
        <v>0</v>
      </c>
      <c r="BK107" s="308">
        <f t="shared" si="101"/>
        <v>0</v>
      </c>
    </row>
    <row r="108" spans="1:63" ht="17.25" x14ac:dyDescent="0.3">
      <c r="A108" s="317">
        <v>106</v>
      </c>
      <c r="B108" s="287" t="str">
        <f t="shared" si="74"/>
        <v/>
      </c>
      <c r="C108" s="296"/>
      <c r="D108" s="323"/>
      <c r="E108" s="309"/>
      <c r="F108" s="309"/>
      <c r="G108" s="309"/>
      <c r="H108" s="309"/>
      <c r="I108" s="309"/>
      <c r="J108" s="309"/>
      <c r="K108" s="309"/>
      <c r="L108" s="309"/>
      <c r="M108" s="315"/>
      <c r="N108" s="315"/>
      <c r="O108" s="309"/>
      <c r="P108" s="309"/>
      <c r="Q108" s="309"/>
      <c r="R108" s="309"/>
      <c r="S108" s="309"/>
      <c r="T108" s="309"/>
      <c r="U108" s="309"/>
      <c r="V108" s="309"/>
      <c r="W108" s="309"/>
      <c r="X108" s="294">
        <f t="shared" si="75"/>
        <v>0</v>
      </c>
      <c r="Y108" s="294">
        <f t="shared" si="76"/>
        <v>0</v>
      </c>
      <c r="Z108" s="294">
        <f t="shared" si="77"/>
        <v>0</v>
      </c>
      <c r="AA108" s="294">
        <f t="shared" si="78"/>
        <v>0</v>
      </c>
      <c r="AB108" s="294">
        <f t="shared" si="79"/>
        <v>0</v>
      </c>
      <c r="AC108" s="294">
        <f t="shared" si="80"/>
        <v>0</v>
      </c>
      <c r="AD108" s="284">
        <f t="shared" si="81"/>
        <v>0</v>
      </c>
      <c r="AE108" s="284">
        <f t="shared" si="82"/>
        <v>0</v>
      </c>
      <c r="AF108" s="284">
        <f t="shared" si="83"/>
        <v>0</v>
      </c>
      <c r="AG108" s="284">
        <f t="shared" si="84"/>
        <v>0</v>
      </c>
      <c r="AH108" s="284">
        <f t="shared" si="85"/>
        <v>0</v>
      </c>
      <c r="AI108" s="284">
        <f t="shared" si="86"/>
        <v>0</v>
      </c>
      <c r="AJ108" s="285">
        <f t="shared" si="87"/>
        <v>0</v>
      </c>
      <c r="AK108" s="285">
        <f t="shared" si="88"/>
        <v>0</v>
      </c>
      <c r="AL108" s="285">
        <f t="shared" si="89"/>
        <v>0</v>
      </c>
      <c r="AM108" s="285">
        <f t="shared" si="90"/>
        <v>0</v>
      </c>
      <c r="AN108" s="285">
        <f t="shared" si="91"/>
        <v>0</v>
      </c>
      <c r="AO108" s="285">
        <f t="shared" si="92"/>
        <v>0</v>
      </c>
      <c r="AP108" s="310">
        <f t="shared" si="93"/>
        <v>0</v>
      </c>
      <c r="AQ108" s="310">
        <f t="shared" si="94"/>
        <v>0</v>
      </c>
      <c r="AR108" s="310">
        <f t="shared" si="95"/>
        <v>0</v>
      </c>
      <c r="AS108" s="310">
        <f t="shared" si="96"/>
        <v>0</v>
      </c>
      <c r="AT108" s="310">
        <f t="shared" si="97"/>
        <v>0</v>
      </c>
      <c r="AU108" s="301">
        <f t="array" ref="AU108">IFERROR(INDEX(X108:AC108,SMALL(IF(AD108:AI108=AV108,COLUMN(AD108:AI108)-COLUMN(AD108)+1),COUNTIF(AP108:AP108,AV108))),0)</f>
        <v>0</v>
      </c>
      <c r="AV108" s="301">
        <f t="shared" si="98"/>
        <v>0</v>
      </c>
      <c r="AW108" s="301">
        <f t="array" ref="AW108">IFERROR(INDEX(AJ108:AO108,SMALL(IF(AD108:AI108=AV108,COLUMN(AD108:AI108)-COLUMN(AD108)+1),COUNTIF(AP108:AP108,AV108))),0)</f>
        <v>0</v>
      </c>
      <c r="AX108" s="302">
        <f t="array" ref="AX108">IFERROR(INDEX(X108:AC108,SMALL(IF(AD108:AI108=AY108,COLUMN(AD108:AI108)-COLUMN(AD108)+1),COUNTIF(AP108:AQ108,AY108))),0)</f>
        <v>0</v>
      </c>
      <c r="AY108" s="302">
        <f t="array" ref="AY108">IFERROR(LARGE(AD108:AI108,2),0)</f>
        <v>0</v>
      </c>
      <c r="AZ108" s="303">
        <f t="array" ref="AZ108">IFERROR(INDEX(AJ108:AO108,SMALL(IF(AD108:AI108=AY108,COLUMN(AD108:AI108)-COLUMN(AD108)+1),COUNTIF(AP108:AQ108,AY108))),0)</f>
        <v>0</v>
      </c>
      <c r="BA108" s="304">
        <f t="array" ref="BA108">IFERROR(INDEX(X108:AC108,SMALL(IF(AD108:AI108=BB108,COLUMN(AD108:AI108)-COLUMN(AD108)+1),COUNTIF(AP108:AR108,BB108))),0)</f>
        <v>0</v>
      </c>
      <c r="BB108" s="304">
        <f t="array" ref="BB108">IFERROR(LARGE(AD108:AI108,3),0)</f>
        <v>0</v>
      </c>
      <c r="BC108" s="304">
        <f t="array" ref="BC108">IFERROR(INDEX(AJ108:AO108,SMALL(IF(AD108:AI108=BB108,COLUMN(AD108:AI108)-COLUMN(AD108)+1),COUNTIF(AP108:AR108,BB108))),0)</f>
        <v>0</v>
      </c>
      <c r="BD108" s="305">
        <f t="array" ref="BD108">IFERROR(INDEX(X108:AC108,SMALL(IF(AD108:AI108=BE108,COLUMN(AD108:AI108)-COLUMN(AD108)+1),COUNTIF(AP108:AS108,BE108))),0)</f>
        <v>0</v>
      </c>
      <c r="BE108" s="305">
        <f t="shared" si="99"/>
        <v>0</v>
      </c>
      <c r="BF108" s="305">
        <f t="array" ref="BF108">IFERROR(INDEX(AJ108:AO108,SMALL(IF(AD108:AI108=BE108,COLUMN(AD108:AI108)-COLUMN(AD108)+1),COUNTIF(AP108:AS108,BE108))),0)</f>
        <v>0</v>
      </c>
      <c r="BG108" s="306">
        <f t="array" ref="BG108">IFERROR(INDEX(X108:AC108,SMALL(IF(AD108:AI108=BH108,COLUMN(AD108:AI108)-COLUMN(AD108)+1),COUNTIF(AP108:AT108,BH108))),0)</f>
        <v>0</v>
      </c>
      <c r="BH108" s="306">
        <f t="shared" si="100"/>
        <v>0</v>
      </c>
      <c r="BI108" s="306">
        <f t="array" ref="BI108">IFERROR(INDEX(AJ108:AO108,SMALL(IF(AD108:AI108=BH108,COLUMN(AD108:AI108)-COLUMN(AD108)+1),COUNTIF(AP108:AT108,BH108))),0)</f>
        <v>0</v>
      </c>
      <c r="BJ108" s="307">
        <f>IF(COUNTIF(AD108:AI108,0)=0,IF(COUNTIFS(AD108:AI108,"*F*")=0,SUM(LARGE(AD108:AI108,{1,2,3,4,5})),IF(COUNTIFS(AD108:AI108,"*F*")=1,SUM(LARGE(AD108:AI108,{1,2,3,4,5})),IF(COUNTIFS(AD108:AI108,"*F*")=2,"C",IF(COUNTIFS(AD108:AI108,"*F*")&gt;2,"F")))),IF(COUNTIFS(AD108:AH108,"*F*")=0,SUM(AD108:AH108),IF(COUNTIFS(AD108:AH108,"*F*")=1,"C",IF(COUNTIFS(AD108:AH108,"*F*")&gt;=2,"F"))))</f>
        <v>0</v>
      </c>
      <c r="BK108" s="308">
        <f t="shared" si="101"/>
        <v>0</v>
      </c>
    </row>
    <row r="109" spans="1:63" ht="17.25" x14ac:dyDescent="0.3">
      <c r="A109" s="317">
        <v>107</v>
      </c>
      <c r="B109" s="287" t="str">
        <f t="shared" si="74"/>
        <v/>
      </c>
      <c r="C109" s="296"/>
      <c r="D109" s="323"/>
      <c r="E109" s="309"/>
      <c r="F109" s="309"/>
      <c r="G109" s="309"/>
      <c r="H109" s="309"/>
      <c r="I109" s="309"/>
      <c r="J109" s="309"/>
      <c r="K109" s="309"/>
      <c r="L109" s="309"/>
      <c r="M109" s="315"/>
      <c r="N109" s="315"/>
      <c r="O109" s="309"/>
      <c r="P109" s="309"/>
      <c r="Q109" s="309"/>
      <c r="R109" s="309"/>
      <c r="S109" s="309"/>
      <c r="T109" s="309"/>
      <c r="U109" s="309"/>
      <c r="V109" s="309"/>
      <c r="W109" s="309"/>
      <c r="X109" s="294">
        <f t="shared" si="75"/>
        <v>0</v>
      </c>
      <c r="Y109" s="294">
        <f t="shared" si="76"/>
        <v>0</v>
      </c>
      <c r="Z109" s="294">
        <f t="shared" si="77"/>
        <v>0</v>
      </c>
      <c r="AA109" s="294">
        <f t="shared" si="78"/>
        <v>0</v>
      </c>
      <c r="AB109" s="294">
        <f t="shared" si="79"/>
        <v>0</v>
      </c>
      <c r="AC109" s="294">
        <f t="shared" si="80"/>
        <v>0</v>
      </c>
      <c r="AD109" s="284">
        <f t="shared" si="81"/>
        <v>0</v>
      </c>
      <c r="AE109" s="284">
        <f t="shared" si="82"/>
        <v>0</v>
      </c>
      <c r="AF109" s="284">
        <f t="shared" si="83"/>
        <v>0</v>
      </c>
      <c r="AG109" s="284">
        <f t="shared" si="84"/>
        <v>0</v>
      </c>
      <c r="AH109" s="284">
        <f t="shared" si="85"/>
        <v>0</v>
      </c>
      <c r="AI109" s="284">
        <f t="shared" si="86"/>
        <v>0</v>
      </c>
      <c r="AJ109" s="285">
        <f t="shared" si="87"/>
        <v>0</v>
      </c>
      <c r="AK109" s="285">
        <f t="shared" si="88"/>
        <v>0</v>
      </c>
      <c r="AL109" s="285">
        <f t="shared" si="89"/>
        <v>0</v>
      </c>
      <c r="AM109" s="285">
        <f t="shared" si="90"/>
        <v>0</v>
      </c>
      <c r="AN109" s="285">
        <f t="shared" si="91"/>
        <v>0</v>
      </c>
      <c r="AO109" s="285">
        <f t="shared" si="92"/>
        <v>0</v>
      </c>
      <c r="AP109" s="310">
        <f t="shared" si="93"/>
        <v>0</v>
      </c>
      <c r="AQ109" s="310">
        <f t="shared" si="94"/>
        <v>0</v>
      </c>
      <c r="AR109" s="310">
        <f t="shared" si="95"/>
        <v>0</v>
      </c>
      <c r="AS109" s="310">
        <f t="shared" si="96"/>
        <v>0</v>
      </c>
      <c r="AT109" s="310">
        <f t="shared" si="97"/>
        <v>0</v>
      </c>
      <c r="AU109" s="301">
        <f t="array" ref="AU109">IFERROR(INDEX(X109:AC109,SMALL(IF(AD109:AI109=AV109,COLUMN(AD109:AI109)-COLUMN(AD109)+1),COUNTIF(AP109:AP109,AV109))),0)</f>
        <v>0</v>
      </c>
      <c r="AV109" s="301">
        <f t="shared" si="98"/>
        <v>0</v>
      </c>
      <c r="AW109" s="301">
        <f t="array" ref="AW109">IFERROR(INDEX(AJ109:AO109,SMALL(IF(AD109:AI109=AV109,COLUMN(AD109:AI109)-COLUMN(AD109)+1),COUNTIF(AP109:AP109,AV109))),0)</f>
        <v>0</v>
      </c>
      <c r="AX109" s="302">
        <f t="array" ref="AX109">IFERROR(INDEX(X109:AC109,SMALL(IF(AD109:AI109=AY109,COLUMN(AD109:AI109)-COLUMN(AD109)+1),COUNTIF(AP109:AQ109,AY109))),0)</f>
        <v>0</v>
      </c>
      <c r="AY109" s="302">
        <f t="array" ref="AY109">IFERROR(LARGE(AD109:AI109,2),0)</f>
        <v>0</v>
      </c>
      <c r="AZ109" s="303">
        <f t="array" ref="AZ109">IFERROR(INDEX(AJ109:AO109,SMALL(IF(AD109:AI109=AY109,COLUMN(AD109:AI109)-COLUMN(AD109)+1),COUNTIF(AP109:AQ109,AY109))),0)</f>
        <v>0</v>
      </c>
      <c r="BA109" s="304">
        <f t="array" ref="BA109">IFERROR(INDEX(X109:AC109,SMALL(IF(AD109:AI109=BB109,COLUMN(AD109:AI109)-COLUMN(AD109)+1),COUNTIF(AP109:AR109,BB109))),0)</f>
        <v>0</v>
      </c>
      <c r="BB109" s="304">
        <f t="array" ref="BB109">IFERROR(LARGE(AD109:AI109,3),0)</f>
        <v>0</v>
      </c>
      <c r="BC109" s="304">
        <f t="array" ref="BC109">IFERROR(INDEX(AJ109:AO109,SMALL(IF(AD109:AI109=BB109,COLUMN(AD109:AI109)-COLUMN(AD109)+1),COUNTIF(AP109:AR109,BB109))),0)</f>
        <v>0</v>
      </c>
      <c r="BD109" s="305">
        <f t="array" ref="BD109">IFERROR(INDEX(X109:AC109,SMALL(IF(AD109:AI109=BE109,COLUMN(AD109:AI109)-COLUMN(AD109)+1),COUNTIF(AP109:AS109,BE109))),0)</f>
        <v>0</v>
      </c>
      <c r="BE109" s="305">
        <f t="shared" si="99"/>
        <v>0</v>
      </c>
      <c r="BF109" s="305">
        <f t="array" ref="BF109">IFERROR(INDEX(AJ109:AO109,SMALL(IF(AD109:AI109=BE109,COLUMN(AD109:AI109)-COLUMN(AD109)+1),COUNTIF(AP109:AS109,BE109))),0)</f>
        <v>0</v>
      </c>
      <c r="BG109" s="306">
        <f t="array" ref="BG109">IFERROR(INDEX(X109:AC109,SMALL(IF(AD109:AI109=BH109,COLUMN(AD109:AI109)-COLUMN(AD109)+1),COUNTIF(AP109:AT109,BH109))),0)</f>
        <v>0</v>
      </c>
      <c r="BH109" s="306">
        <f t="shared" si="100"/>
        <v>0</v>
      </c>
      <c r="BI109" s="306">
        <f t="array" ref="BI109">IFERROR(INDEX(AJ109:AO109,SMALL(IF(AD109:AI109=BH109,COLUMN(AD109:AI109)-COLUMN(AD109)+1),COUNTIF(AP109:AT109,BH109))),0)</f>
        <v>0</v>
      </c>
      <c r="BJ109" s="307">
        <f>IF(COUNTIF(AD109:AI109,0)=0,IF(COUNTIFS(AD109:AI109,"*F*")=0,SUM(LARGE(AD109:AI109,{1,2,3,4,5})),IF(COUNTIFS(AD109:AI109,"*F*")=1,SUM(LARGE(AD109:AI109,{1,2,3,4,5})),IF(COUNTIFS(AD109:AI109,"*F*")=2,"C",IF(COUNTIFS(AD109:AI109,"*F*")&gt;2,"F")))),IF(COUNTIFS(AD109:AH109,"*F*")=0,SUM(AD109:AH109),IF(COUNTIFS(AD109:AH109,"*F*")=1,"C",IF(COUNTIFS(AD109:AH109,"*F*")&gt;=2,"F"))))</f>
        <v>0</v>
      </c>
      <c r="BK109" s="308">
        <f t="shared" si="101"/>
        <v>0</v>
      </c>
    </row>
    <row r="110" spans="1:63" ht="17.25" x14ac:dyDescent="0.3">
      <c r="A110" s="317">
        <v>108</v>
      </c>
      <c r="B110" s="287" t="str">
        <f t="shared" si="74"/>
        <v/>
      </c>
      <c r="C110" s="296"/>
      <c r="D110" s="323"/>
      <c r="E110" s="309"/>
      <c r="F110" s="309"/>
      <c r="G110" s="309"/>
      <c r="H110" s="309"/>
      <c r="I110" s="309"/>
      <c r="J110" s="309"/>
      <c r="K110" s="309"/>
      <c r="L110" s="309"/>
      <c r="M110" s="315"/>
      <c r="N110" s="315"/>
      <c r="O110" s="309"/>
      <c r="P110" s="309"/>
      <c r="Q110" s="309"/>
      <c r="R110" s="309"/>
      <c r="S110" s="309"/>
      <c r="T110" s="309"/>
      <c r="U110" s="309"/>
      <c r="V110" s="309"/>
      <c r="W110" s="309"/>
      <c r="X110" s="294">
        <f t="shared" si="75"/>
        <v>0</v>
      </c>
      <c r="Y110" s="294">
        <f t="shared" si="76"/>
        <v>0</v>
      </c>
      <c r="Z110" s="294">
        <f t="shared" si="77"/>
        <v>0</v>
      </c>
      <c r="AA110" s="294">
        <f t="shared" si="78"/>
        <v>0</v>
      </c>
      <c r="AB110" s="294">
        <f t="shared" si="79"/>
        <v>0</v>
      </c>
      <c r="AC110" s="294">
        <f t="shared" si="80"/>
        <v>0</v>
      </c>
      <c r="AD110" s="284">
        <f t="shared" si="81"/>
        <v>0</v>
      </c>
      <c r="AE110" s="284">
        <f t="shared" si="82"/>
        <v>0</v>
      </c>
      <c r="AF110" s="284">
        <f t="shared" si="83"/>
        <v>0</v>
      </c>
      <c r="AG110" s="284">
        <f t="shared" si="84"/>
        <v>0</v>
      </c>
      <c r="AH110" s="284">
        <f t="shared" si="85"/>
        <v>0</v>
      </c>
      <c r="AI110" s="284">
        <f t="shared" si="86"/>
        <v>0</v>
      </c>
      <c r="AJ110" s="285">
        <f t="shared" si="87"/>
        <v>0</v>
      </c>
      <c r="AK110" s="285">
        <f t="shared" si="88"/>
        <v>0</v>
      </c>
      <c r="AL110" s="285">
        <f t="shared" si="89"/>
        <v>0</v>
      </c>
      <c r="AM110" s="285">
        <f t="shared" si="90"/>
        <v>0</v>
      </c>
      <c r="AN110" s="285">
        <f t="shared" si="91"/>
        <v>0</v>
      </c>
      <c r="AO110" s="285">
        <f t="shared" si="92"/>
        <v>0</v>
      </c>
      <c r="AP110" s="310">
        <f t="shared" si="93"/>
        <v>0</v>
      </c>
      <c r="AQ110" s="310">
        <f t="shared" si="94"/>
        <v>0</v>
      </c>
      <c r="AR110" s="310">
        <f t="shared" si="95"/>
        <v>0</v>
      </c>
      <c r="AS110" s="310">
        <f t="shared" si="96"/>
        <v>0</v>
      </c>
      <c r="AT110" s="310">
        <f t="shared" si="97"/>
        <v>0</v>
      </c>
      <c r="AU110" s="301">
        <f t="array" ref="AU110">IFERROR(INDEX(X110:AC110,SMALL(IF(AD110:AI110=AV110,COLUMN(AD110:AI110)-COLUMN(AD110)+1),COUNTIF(AP110:AP110,AV110))),0)</f>
        <v>0</v>
      </c>
      <c r="AV110" s="301">
        <f t="shared" si="98"/>
        <v>0</v>
      </c>
      <c r="AW110" s="301">
        <f t="array" ref="AW110">IFERROR(INDEX(AJ110:AO110,SMALL(IF(AD110:AI110=AV110,COLUMN(AD110:AI110)-COLUMN(AD110)+1),COUNTIF(AP110:AP110,AV110))),0)</f>
        <v>0</v>
      </c>
      <c r="AX110" s="302">
        <f t="array" ref="AX110">IFERROR(INDEX(X110:AC110,SMALL(IF(AD110:AI110=AY110,COLUMN(AD110:AI110)-COLUMN(AD110)+1),COUNTIF(AP110:AQ110,AY110))),0)</f>
        <v>0</v>
      </c>
      <c r="AY110" s="302">
        <f t="array" ref="AY110">IFERROR(LARGE(AD110:AI110,2),0)</f>
        <v>0</v>
      </c>
      <c r="AZ110" s="303">
        <f t="array" ref="AZ110">IFERROR(INDEX(AJ110:AO110,SMALL(IF(AD110:AI110=AY110,COLUMN(AD110:AI110)-COLUMN(AD110)+1),COUNTIF(AP110:AQ110,AY110))),0)</f>
        <v>0</v>
      </c>
      <c r="BA110" s="304">
        <f t="array" ref="BA110">IFERROR(INDEX(X110:AC110,SMALL(IF(AD110:AI110=BB110,COLUMN(AD110:AI110)-COLUMN(AD110)+1),COUNTIF(AP110:AR110,BB110))),0)</f>
        <v>0</v>
      </c>
      <c r="BB110" s="304">
        <f t="array" ref="BB110">IFERROR(LARGE(AD110:AI110,3),0)</f>
        <v>0</v>
      </c>
      <c r="BC110" s="304">
        <f t="array" ref="BC110">IFERROR(INDEX(AJ110:AO110,SMALL(IF(AD110:AI110=BB110,COLUMN(AD110:AI110)-COLUMN(AD110)+1),COUNTIF(AP110:AR110,BB110))),0)</f>
        <v>0</v>
      </c>
      <c r="BD110" s="305">
        <f t="array" ref="BD110">IFERROR(INDEX(X110:AC110,SMALL(IF(AD110:AI110=BE110,COLUMN(AD110:AI110)-COLUMN(AD110)+1),COUNTIF(AP110:AS110,BE110))),0)</f>
        <v>0</v>
      </c>
      <c r="BE110" s="305">
        <f t="shared" si="99"/>
        <v>0</v>
      </c>
      <c r="BF110" s="305">
        <f t="array" ref="BF110">IFERROR(INDEX(AJ110:AO110,SMALL(IF(AD110:AI110=BE110,COLUMN(AD110:AI110)-COLUMN(AD110)+1),COUNTIF(AP110:AS110,BE110))),0)</f>
        <v>0</v>
      </c>
      <c r="BG110" s="306">
        <f t="array" ref="BG110">IFERROR(INDEX(X110:AC110,SMALL(IF(AD110:AI110=BH110,COLUMN(AD110:AI110)-COLUMN(AD110)+1),COUNTIF(AP110:AT110,BH110))),0)</f>
        <v>0</v>
      </c>
      <c r="BH110" s="306">
        <f t="shared" si="100"/>
        <v>0</v>
      </c>
      <c r="BI110" s="306">
        <f t="array" ref="BI110">IFERROR(INDEX(AJ110:AO110,SMALL(IF(AD110:AI110=BH110,COLUMN(AD110:AI110)-COLUMN(AD110)+1),COUNTIF(AP110:AT110,BH110))),0)</f>
        <v>0</v>
      </c>
      <c r="BJ110" s="307">
        <f>IF(COUNTIF(AD110:AI110,0)=0,IF(COUNTIFS(AD110:AI110,"*F*")=0,SUM(LARGE(AD110:AI110,{1,2,3,4,5})),IF(COUNTIFS(AD110:AI110,"*F*")=1,SUM(LARGE(AD110:AI110,{1,2,3,4,5})),IF(COUNTIFS(AD110:AI110,"*F*")=2,"C",IF(COUNTIFS(AD110:AI110,"*F*")&gt;2,"F")))),IF(COUNTIFS(AD110:AH110,"*F*")=0,SUM(AD110:AH110),IF(COUNTIFS(AD110:AH110,"*F*")=1,"C",IF(COUNTIFS(AD110:AH110,"*F*")&gt;=2,"F"))))</f>
        <v>0</v>
      </c>
      <c r="BK110" s="308">
        <f t="shared" si="101"/>
        <v>0</v>
      </c>
    </row>
    <row r="111" spans="1:63" ht="17.25" x14ac:dyDescent="0.3">
      <c r="A111" s="317">
        <v>109</v>
      </c>
      <c r="B111" s="287" t="str">
        <f t="shared" si="74"/>
        <v/>
      </c>
      <c r="C111" s="296"/>
      <c r="D111" s="323"/>
      <c r="E111" s="309"/>
      <c r="F111" s="309"/>
      <c r="G111" s="309"/>
      <c r="H111" s="309"/>
      <c r="I111" s="309"/>
      <c r="J111" s="309"/>
      <c r="K111" s="309"/>
      <c r="L111" s="309"/>
      <c r="M111" s="315"/>
      <c r="N111" s="315"/>
      <c r="O111" s="309"/>
      <c r="P111" s="309"/>
      <c r="Q111" s="309"/>
      <c r="R111" s="309"/>
      <c r="S111" s="309"/>
      <c r="T111" s="309"/>
      <c r="U111" s="309"/>
      <c r="V111" s="309"/>
      <c r="W111" s="309"/>
      <c r="X111" s="294">
        <f t="shared" si="75"/>
        <v>0</v>
      </c>
      <c r="Y111" s="294">
        <f t="shared" si="76"/>
        <v>0</v>
      </c>
      <c r="Z111" s="294">
        <f t="shared" si="77"/>
        <v>0</v>
      </c>
      <c r="AA111" s="294">
        <f t="shared" si="78"/>
        <v>0</v>
      </c>
      <c r="AB111" s="294">
        <f t="shared" si="79"/>
        <v>0</v>
      </c>
      <c r="AC111" s="294">
        <f t="shared" si="80"/>
        <v>0</v>
      </c>
      <c r="AD111" s="284">
        <f t="shared" si="81"/>
        <v>0</v>
      </c>
      <c r="AE111" s="284">
        <f t="shared" si="82"/>
        <v>0</v>
      </c>
      <c r="AF111" s="284">
        <f t="shared" si="83"/>
        <v>0</v>
      </c>
      <c r="AG111" s="284">
        <f t="shared" si="84"/>
        <v>0</v>
      </c>
      <c r="AH111" s="284">
        <f t="shared" si="85"/>
        <v>0</v>
      </c>
      <c r="AI111" s="284">
        <f t="shared" si="86"/>
        <v>0</v>
      </c>
      <c r="AJ111" s="285">
        <f t="shared" si="87"/>
        <v>0</v>
      </c>
      <c r="AK111" s="285">
        <f t="shared" si="88"/>
        <v>0</v>
      </c>
      <c r="AL111" s="285">
        <f t="shared" si="89"/>
        <v>0</v>
      </c>
      <c r="AM111" s="285">
        <f t="shared" si="90"/>
        <v>0</v>
      </c>
      <c r="AN111" s="285">
        <f t="shared" si="91"/>
        <v>0</v>
      </c>
      <c r="AO111" s="285">
        <f t="shared" si="92"/>
        <v>0</v>
      </c>
      <c r="AP111" s="310">
        <f t="shared" si="93"/>
        <v>0</v>
      </c>
      <c r="AQ111" s="310">
        <f t="shared" si="94"/>
        <v>0</v>
      </c>
      <c r="AR111" s="310">
        <f t="shared" si="95"/>
        <v>0</v>
      </c>
      <c r="AS111" s="310">
        <f t="shared" si="96"/>
        <v>0</v>
      </c>
      <c r="AT111" s="310">
        <f t="shared" si="97"/>
        <v>0</v>
      </c>
      <c r="AU111" s="301">
        <f t="array" ref="AU111">IFERROR(INDEX(X111:AC111,SMALL(IF(AD111:AI111=AV111,COLUMN(AD111:AI111)-COLUMN(AD111)+1),COUNTIF(AP111:AP111,AV111))),0)</f>
        <v>0</v>
      </c>
      <c r="AV111" s="301">
        <f t="shared" si="98"/>
        <v>0</v>
      </c>
      <c r="AW111" s="301">
        <f t="array" ref="AW111">IFERROR(INDEX(AJ111:AO111,SMALL(IF(AD111:AI111=AV111,COLUMN(AD111:AI111)-COLUMN(AD111)+1),COUNTIF(AP111:AP111,AV111))),0)</f>
        <v>0</v>
      </c>
      <c r="AX111" s="302">
        <f t="array" ref="AX111">IFERROR(INDEX(X111:AC111,SMALL(IF(AD111:AI111=AY111,COLUMN(AD111:AI111)-COLUMN(AD111)+1),COUNTIF(AP111:AQ111,AY111))),0)</f>
        <v>0</v>
      </c>
      <c r="AY111" s="302">
        <f t="array" ref="AY111">IFERROR(LARGE(AD111:AI111,2),0)</f>
        <v>0</v>
      </c>
      <c r="AZ111" s="303">
        <f t="array" ref="AZ111">IFERROR(INDEX(AJ111:AO111,SMALL(IF(AD111:AI111=AY111,COLUMN(AD111:AI111)-COLUMN(AD111)+1),COUNTIF(AP111:AQ111,AY111))),0)</f>
        <v>0</v>
      </c>
      <c r="BA111" s="304">
        <f t="array" ref="BA111">IFERROR(INDEX(X111:AC111,SMALL(IF(AD111:AI111=BB111,COLUMN(AD111:AI111)-COLUMN(AD111)+1),COUNTIF(AP111:AR111,BB111))),0)</f>
        <v>0</v>
      </c>
      <c r="BB111" s="304">
        <f t="array" ref="BB111">IFERROR(LARGE(AD111:AI111,3),0)</f>
        <v>0</v>
      </c>
      <c r="BC111" s="304">
        <f t="array" ref="BC111">IFERROR(INDEX(AJ111:AO111,SMALL(IF(AD111:AI111=BB111,COLUMN(AD111:AI111)-COLUMN(AD111)+1),COUNTIF(AP111:AR111,BB111))),0)</f>
        <v>0</v>
      </c>
      <c r="BD111" s="305">
        <f t="array" ref="BD111">IFERROR(INDEX(X111:AC111,SMALL(IF(AD111:AI111=BE111,COLUMN(AD111:AI111)-COLUMN(AD111)+1),COUNTIF(AP111:AS111,BE111))),0)</f>
        <v>0</v>
      </c>
      <c r="BE111" s="305">
        <f t="shared" si="99"/>
        <v>0</v>
      </c>
      <c r="BF111" s="305">
        <f t="array" ref="BF111">IFERROR(INDEX(AJ111:AO111,SMALL(IF(AD111:AI111=BE111,COLUMN(AD111:AI111)-COLUMN(AD111)+1),COUNTIF(AP111:AS111,BE111))),0)</f>
        <v>0</v>
      </c>
      <c r="BG111" s="306">
        <f t="array" ref="BG111">IFERROR(INDEX(X111:AC111,SMALL(IF(AD111:AI111=BH111,COLUMN(AD111:AI111)-COLUMN(AD111)+1),COUNTIF(AP111:AT111,BH111))),0)</f>
        <v>0</v>
      </c>
      <c r="BH111" s="306">
        <f t="shared" si="100"/>
        <v>0</v>
      </c>
      <c r="BI111" s="306">
        <f t="array" ref="BI111">IFERROR(INDEX(AJ111:AO111,SMALL(IF(AD111:AI111=BH111,COLUMN(AD111:AI111)-COLUMN(AD111)+1),COUNTIF(AP111:AT111,BH111))),0)</f>
        <v>0</v>
      </c>
      <c r="BJ111" s="307">
        <f>IF(COUNTIF(AD111:AI111,0)=0,IF(COUNTIFS(AD111:AI111,"*F*")=0,SUM(LARGE(AD111:AI111,{1,2,3,4,5})),IF(COUNTIFS(AD111:AI111,"*F*")=1,SUM(LARGE(AD111:AI111,{1,2,3,4,5})),IF(COUNTIFS(AD111:AI111,"*F*")=2,"C",IF(COUNTIFS(AD111:AI111,"*F*")&gt;2,"F")))),IF(COUNTIFS(AD111:AH111,"*F*")=0,SUM(AD111:AH111),IF(COUNTIFS(AD111:AH111,"*F*")=1,"C",IF(COUNTIFS(AD111:AH111,"*F*")&gt;=2,"F"))))</f>
        <v>0</v>
      </c>
      <c r="BK111" s="308">
        <f t="shared" si="101"/>
        <v>0</v>
      </c>
    </row>
    <row r="112" spans="1:63" ht="17.25" x14ac:dyDescent="0.3">
      <c r="A112" s="317">
        <v>110</v>
      </c>
      <c r="B112" s="287" t="str">
        <f t="shared" si="74"/>
        <v/>
      </c>
      <c r="C112" s="296"/>
      <c r="D112" s="323"/>
      <c r="E112" s="309"/>
      <c r="F112" s="309"/>
      <c r="G112" s="309"/>
      <c r="H112" s="309"/>
      <c r="I112" s="309"/>
      <c r="J112" s="309"/>
      <c r="K112" s="309"/>
      <c r="L112" s="309"/>
      <c r="M112" s="315"/>
      <c r="N112" s="315"/>
      <c r="O112" s="309"/>
      <c r="P112" s="309"/>
      <c r="Q112" s="309"/>
      <c r="R112" s="309"/>
      <c r="S112" s="309"/>
      <c r="T112" s="309"/>
      <c r="U112" s="309"/>
      <c r="V112" s="309"/>
      <c r="W112" s="309"/>
      <c r="X112" s="294">
        <f t="shared" si="75"/>
        <v>0</v>
      </c>
      <c r="Y112" s="294">
        <f t="shared" si="76"/>
        <v>0</v>
      </c>
      <c r="Z112" s="294">
        <f t="shared" si="77"/>
        <v>0</v>
      </c>
      <c r="AA112" s="294">
        <f t="shared" si="78"/>
        <v>0</v>
      </c>
      <c r="AB112" s="294">
        <f t="shared" si="79"/>
        <v>0</v>
      </c>
      <c r="AC112" s="294">
        <f t="shared" si="80"/>
        <v>0</v>
      </c>
      <c r="AD112" s="284">
        <f t="shared" si="81"/>
        <v>0</v>
      </c>
      <c r="AE112" s="284">
        <f t="shared" si="82"/>
        <v>0</v>
      </c>
      <c r="AF112" s="284">
        <f t="shared" si="83"/>
        <v>0</v>
      </c>
      <c r="AG112" s="284">
        <f t="shared" si="84"/>
        <v>0</v>
      </c>
      <c r="AH112" s="284">
        <f t="shared" si="85"/>
        <v>0</v>
      </c>
      <c r="AI112" s="284">
        <f t="shared" si="86"/>
        <v>0</v>
      </c>
      <c r="AJ112" s="285">
        <f t="shared" si="87"/>
        <v>0</v>
      </c>
      <c r="AK112" s="285">
        <f t="shared" si="88"/>
        <v>0</v>
      </c>
      <c r="AL112" s="285">
        <f t="shared" si="89"/>
        <v>0</v>
      </c>
      <c r="AM112" s="285">
        <f t="shared" si="90"/>
        <v>0</v>
      </c>
      <c r="AN112" s="285">
        <f t="shared" si="91"/>
        <v>0</v>
      </c>
      <c r="AO112" s="285">
        <f t="shared" si="92"/>
        <v>0</v>
      </c>
      <c r="AP112" s="310">
        <f t="shared" si="93"/>
        <v>0</v>
      </c>
      <c r="AQ112" s="310">
        <f t="shared" si="94"/>
        <v>0</v>
      </c>
      <c r="AR112" s="310">
        <f t="shared" si="95"/>
        <v>0</v>
      </c>
      <c r="AS112" s="310">
        <f t="shared" si="96"/>
        <v>0</v>
      </c>
      <c r="AT112" s="310">
        <f t="shared" si="97"/>
        <v>0</v>
      </c>
      <c r="AU112" s="301">
        <f t="array" ref="AU112">IFERROR(INDEX(X112:AC112,SMALL(IF(AD112:AI112=AV112,COLUMN(AD112:AI112)-COLUMN(AD112)+1),COUNTIF(AP112:AP112,AV112))),0)</f>
        <v>0</v>
      </c>
      <c r="AV112" s="301">
        <f t="shared" si="98"/>
        <v>0</v>
      </c>
      <c r="AW112" s="301">
        <f t="array" ref="AW112">IFERROR(INDEX(AJ112:AO112,SMALL(IF(AD112:AI112=AV112,COLUMN(AD112:AI112)-COLUMN(AD112)+1),COUNTIF(AP112:AP112,AV112))),0)</f>
        <v>0</v>
      </c>
      <c r="AX112" s="302">
        <f t="array" ref="AX112">IFERROR(INDEX(X112:AC112,SMALL(IF(AD112:AI112=AY112,COLUMN(AD112:AI112)-COLUMN(AD112)+1),COUNTIF(AP112:AQ112,AY112))),0)</f>
        <v>0</v>
      </c>
      <c r="AY112" s="302">
        <f t="array" ref="AY112">IFERROR(LARGE(AD112:AI112,2),0)</f>
        <v>0</v>
      </c>
      <c r="AZ112" s="303">
        <f t="array" ref="AZ112">IFERROR(INDEX(AJ112:AO112,SMALL(IF(AD112:AI112=AY112,COLUMN(AD112:AI112)-COLUMN(AD112)+1),COUNTIF(AP112:AQ112,AY112))),0)</f>
        <v>0</v>
      </c>
      <c r="BA112" s="304">
        <f t="array" ref="BA112">IFERROR(INDEX(X112:AC112,SMALL(IF(AD112:AI112=BB112,COLUMN(AD112:AI112)-COLUMN(AD112)+1),COUNTIF(AP112:AR112,BB112))),0)</f>
        <v>0</v>
      </c>
      <c r="BB112" s="304">
        <f t="array" ref="BB112">IFERROR(LARGE(AD112:AI112,3),0)</f>
        <v>0</v>
      </c>
      <c r="BC112" s="304">
        <f t="array" ref="BC112">IFERROR(INDEX(AJ112:AO112,SMALL(IF(AD112:AI112=BB112,COLUMN(AD112:AI112)-COLUMN(AD112)+1),COUNTIF(AP112:AR112,BB112))),0)</f>
        <v>0</v>
      </c>
      <c r="BD112" s="305">
        <f t="array" ref="BD112">IFERROR(INDEX(X112:AC112,SMALL(IF(AD112:AI112=BE112,COLUMN(AD112:AI112)-COLUMN(AD112)+1),COUNTIF(AP112:AS112,BE112))),0)</f>
        <v>0</v>
      </c>
      <c r="BE112" s="305">
        <f t="shared" si="99"/>
        <v>0</v>
      </c>
      <c r="BF112" s="305">
        <f t="array" ref="BF112">IFERROR(INDEX(AJ112:AO112,SMALL(IF(AD112:AI112=BE112,COLUMN(AD112:AI112)-COLUMN(AD112)+1),COUNTIF(AP112:AS112,BE112))),0)</f>
        <v>0</v>
      </c>
      <c r="BG112" s="306">
        <f t="array" ref="BG112">IFERROR(INDEX(X112:AC112,SMALL(IF(AD112:AI112=BH112,COLUMN(AD112:AI112)-COLUMN(AD112)+1),COUNTIF(AP112:AT112,BH112))),0)</f>
        <v>0</v>
      </c>
      <c r="BH112" s="306">
        <f t="shared" si="100"/>
        <v>0</v>
      </c>
      <c r="BI112" s="306">
        <f t="array" ref="BI112">IFERROR(INDEX(AJ112:AO112,SMALL(IF(AD112:AI112=BH112,COLUMN(AD112:AI112)-COLUMN(AD112)+1),COUNTIF(AP112:AT112,BH112))),0)</f>
        <v>0</v>
      </c>
      <c r="BJ112" s="307">
        <f>IF(COUNTIF(AD112:AI112,0)=0,IF(COUNTIFS(AD112:AI112,"*F*")=0,SUM(LARGE(AD112:AI112,{1,2,3,4,5})),IF(COUNTIFS(AD112:AI112,"*F*")=1,SUM(LARGE(AD112:AI112,{1,2,3,4,5})),IF(COUNTIFS(AD112:AI112,"*F*")=2,"C",IF(COUNTIFS(AD112:AI112,"*F*")&gt;2,"F")))),IF(COUNTIFS(AD112:AH112,"*F*")=0,SUM(AD112:AH112),IF(COUNTIFS(AD112:AH112,"*F*")=1,"C",IF(COUNTIFS(AD112:AH112,"*F*")&gt;=2,"F"))))</f>
        <v>0</v>
      </c>
      <c r="BK112" s="308">
        <f t="shared" si="101"/>
        <v>0</v>
      </c>
    </row>
    <row r="113" spans="1:63" ht="17.25" x14ac:dyDescent="0.3">
      <c r="A113" s="317">
        <v>111</v>
      </c>
      <c r="B113" s="287" t="str">
        <f t="shared" si="74"/>
        <v/>
      </c>
      <c r="C113" s="296"/>
      <c r="D113" s="323"/>
      <c r="E113" s="309"/>
      <c r="F113" s="309"/>
      <c r="G113" s="309"/>
      <c r="H113" s="309"/>
      <c r="I113" s="309"/>
      <c r="J113" s="309"/>
      <c r="K113" s="309"/>
      <c r="L113" s="309"/>
      <c r="M113" s="315"/>
      <c r="N113" s="315"/>
      <c r="O113" s="309"/>
      <c r="P113" s="309"/>
      <c r="Q113" s="309"/>
      <c r="R113" s="309"/>
      <c r="S113" s="309"/>
      <c r="T113" s="309"/>
      <c r="U113" s="309"/>
      <c r="V113" s="309"/>
      <c r="W113" s="309"/>
      <c r="X113" s="294">
        <f t="shared" si="75"/>
        <v>0</v>
      </c>
      <c r="Y113" s="294">
        <f t="shared" si="76"/>
        <v>0</v>
      </c>
      <c r="Z113" s="294">
        <f t="shared" si="77"/>
        <v>0</v>
      </c>
      <c r="AA113" s="294">
        <f t="shared" si="78"/>
        <v>0</v>
      </c>
      <c r="AB113" s="294">
        <f t="shared" si="79"/>
        <v>0</v>
      </c>
      <c r="AC113" s="294">
        <f t="shared" si="80"/>
        <v>0</v>
      </c>
      <c r="AD113" s="284">
        <f t="shared" si="81"/>
        <v>0</v>
      </c>
      <c r="AE113" s="284">
        <f t="shared" si="82"/>
        <v>0</v>
      </c>
      <c r="AF113" s="284">
        <f t="shared" si="83"/>
        <v>0</v>
      </c>
      <c r="AG113" s="284">
        <f t="shared" si="84"/>
        <v>0</v>
      </c>
      <c r="AH113" s="284">
        <f t="shared" si="85"/>
        <v>0</v>
      </c>
      <c r="AI113" s="284">
        <f t="shared" si="86"/>
        <v>0</v>
      </c>
      <c r="AJ113" s="285">
        <f t="shared" si="87"/>
        <v>0</v>
      </c>
      <c r="AK113" s="285">
        <f t="shared" si="88"/>
        <v>0</v>
      </c>
      <c r="AL113" s="285">
        <f t="shared" si="89"/>
        <v>0</v>
      </c>
      <c r="AM113" s="285">
        <f t="shared" si="90"/>
        <v>0</v>
      </c>
      <c r="AN113" s="285">
        <f t="shared" si="91"/>
        <v>0</v>
      </c>
      <c r="AO113" s="285">
        <f t="shared" si="92"/>
        <v>0</v>
      </c>
      <c r="AP113" s="310">
        <f t="shared" si="93"/>
        <v>0</v>
      </c>
      <c r="AQ113" s="310">
        <f t="shared" si="94"/>
        <v>0</v>
      </c>
      <c r="AR113" s="310">
        <f t="shared" si="95"/>
        <v>0</v>
      </c>
      <c r="AS113" s="310">
        <f t="shared" si="96"/>
        <v>0</v>
      </c>
      <c r="AT113" s="310">
        <f t="shared" si="97"/>
        <v>0</v>
      </c>
      <c r="AU113" s="301">
        <f t="array" ref="AU113">IFERROR(INDEX(X113:AC113,SMALL(IF(AD113:AI113=AV113,COLUMN(AD113:AI113)-COLUMN(AD113)+1),COUNTIF(AP113:AP113,AV113))),0)</f>
        <v>0</v>
      </c>
      <c r="AV113" s="301">
        <f t="shared" si="98"/>
        <v>0</v>
      </c>
      <c r="AW113" s="301">
        <f t="array" ref="AW113">IFERROR(INDEX(AJ113:AO113,SMALL(IF(AD113:AI113=AV113,COLUMN(AD113:AI113)-COLUMN(AD113)+1),COUNTIF(AP113:AP113,AV113))),0)</f>
        <v>0</v>
      </c>
      <c r="AX113" s="302">
        <f t="array" ref="AX113">IFERROR(INDEX(X113:AC113,SMALL(IF(AD113:AI113=AY113,COLUMN(AD113:AI113)-COLUMN(AD113)+1),COUNTIF(AP113:AQ113,AY113))),0)</f>
        <v>0</v>
      </c>
      <c r="AY113" s="302">
        <f t="array" ref="AY113">IFERROR(LARGE(AD113:AI113,2),0)</f>
        <v>0</v>
      </c>
      <c r="AZ113" s="303">
        <f t="array" ref="AZ113">IFERROR(INDEX(AJ113:AO113,SMALL(IF(AD113:AI113=AY113,COLUMN(AD113:AI113)-COLUMN(AD113)+1),COUNTIF(AP113:AQ113,AY113))),0)</f>
        <v>0</v>
      </c>
      <c r="BA113" s="304">
        <f t="array" ref="BA113">IFERROR(INDEX(X113:AC113,SMALL(IF(AD113:AI113=BB113,COLUMN(AD113:AI113)-COLUMN(AD113)+1),COUNTIF(AP113:AR113,BB113))),0)</f>
        <v>0</v>
      </c>
      <c r="BB113" s="304">
        <f t="array" ref="BB113">IFERROR(LARGE(AD113:AI113,3),0)</f>
        <v>0</v>
      </c>
      <c r="BC113" s="304">
        <f t="array" ref="BC113">IFERROR(INDEX(AJ113:AO113,SMALL(IF(AD113:AI113=BB113,COLUMN(AD113:AI113)-COLUMN(AD113)+1),COUNTIF(AP113:AR113,BB113))),0)</f>
        <v>0</v>
      </c>
      <c r="BD113" s="305">
        <f t="array" ref="BD113">IFERROR(INDEX(X113:AC113,SMALL(IF(AD113:AI113=BE113,COLUMN(AD113:AI113)-COLUMN(AD113)+1),COUNTIF(AP113:AS113,BE113))),0)</f>
        <v>0</v>
      </c>
      <c r="BE113" s="305">
        <f t="shared" si="99"/>
        <v>0</v>
      </c>
      <c r="BF113" s="305">
        <f t="array" ref="BF113">IFERROR(INDEX(AJ113:AO113,SMALL(IF(AD113:AI113=BE113,COLUMN(AD113:AI113)-COLUMN(AD113)+1),COUNTIF(AP113:AS113,BE113))),0)</f>
        <v>0</v>
      </c>
      <c r="BG113" s="306">
        <f t="array" ref="BG113">IFERROR(INDEX(X113:AC113,SMALL(IF(AD113:AI113=BH113,COLUMN(AD113:AI113)-COLUMN(AD113)+1),COUNTIF(AP113:AT113,BH113))),0)</f>
        <v>0</v>
      </c>
      <c r="BH113" s="306">
        <f t="shared" si="100"/>
        <v>0</v>
      </c>
      <c r="BI113" s="306">
        <f t="array" ref="BI113">IFERROR(INDEX(AJ113:AO113,SMALL(IF(AD113:AI113=BH113,COLUMN(AD113:AI113)-COLUMN(AD113)+1),COUNTIF(AP113:AT113,BH113))),0)</f>
        <v>0</v>
      </c>
      <c r="BJ113" s="307">
        <f>IF(COUNTIF(AD113:AI113,0)=0,IF(COUNTIFS(AD113:AI113,"*F*")=0,SUM(LARGE(AD113:AI113,{1,2,3,4,5})),IF(COUNTIFS(AD113:AI113,"*F*")=1,SUM(LARGE(AD113:AI113,{1,2,3,4,5})),IF(COUNTIFS(AD113:AI113,"*F*")=2,"C",IF(COUNTIFS(AD113:AI113,"*F*")&gt;2,"F")))),IF(COUNTIFS(AD113:AH113,"*F*")=0,SUM(AD113:AH113),IF(COUNTIFS(AD113:AH113,"*F*")=1,"C",IF(COUNTIFS(AD113:AH113,"*F*")&gt;=2,"F"))))</f>
        <v>0</v>
      </c>
      <c r="BK113" s="308">
        <f t="shared" si="101"/>
        <v>0</v>
      </c>
    </row>
    <row r="114" spans="1:63" ht="17.25" x14ac:dyDescent="0.3">
      <c r="A114" s="317">
        <v>112</v>
      </c>
      <c r="B114" s="287" t="str">
        <f t="shared" si="74"/>
        <v/>
      </c>
      <c r="C114" s="296"/>
      <c r="D114" s="323"/>
      <c r="E114" s="309"/>
      <c r="F114" s="309"/>
      <c r="G114" s="309"/>
      <c r="H114" s="309"/>
      <c r="I114" s="309"/>
      <c r="J114" s="309"/>
      <c r="K114" s="309"/>
      <c r="L114" s="309"/>
      <c r="M114" s="315"/>
      <c r="N114" s="315"/>
      <c r="O114" s="309"/>
      <c r="P114" s="309"/>
      <c r="Q114" s="309"/>
      <c r="R114" s="309"/>
      <c r="S114" s="309"/>
      <c r="T114" s="309"/>
      <c r="U114" s="309"/>
      <c r="V114" s="309"/>
      <c r="W114" s="309"/>
      <c r="X114" s="294">
        <f t="shared" si="75"/>
        <v>0</v>
      </c>
      <c r="Y114" s="294">
        <f t="shared" si="76"/>
        <v>0</v>
      </c>
      <c r="Z114" s="294">
        <f t="shared" si="77"/>
        <v>0</v>
      </c>
      <c r="AA114" s="294">
        <f t="shared" si="78"/>
        <v>0</v>
      </c>
      <c r="AB114" s="294">
        <f t="shared" si="79"/>
        <v>0</v>
      </c>
      <c r="AC114" s="294">
        <f t="shared" si="80"/>
        <v>0</v>
      </c>
      <c r="AD114" s="284">
        <f t="shared" si="81"/>
        <v>0</v>
      </c>
      <c r="AE114" s="284">
        <f t="shared" si="82"/>
        <v>0</v>
      </c>
      <c r="AF114" s="284">
        <f t="shared" si="83"/>
        <v>0</v>
      </c>
      <c r="AG114" s="284">
        <f t="shared" si="84"/>
        <v>0</v>
      </c>
      <c r="AH114" s="284">
        <f t="shared" si="85"/>
        <v>0</v>
      </c>
      <c r="AI114" s="284">
        <f t="shared" si="86"/>
        <v>0</v>
      </c>
      <c r="AJ114" s="285">
        <f t="shared" si="87"/>
        <v>0</v>
      </c>
      <c r="AK114" s="285">
        <f t="shared" si="88"/>
        <v>0</v>
      </c>
      <c r="AL114" s="285">
        <f t="shared" si="89"/>
        <v>0</v>
      </c>
      <c r="AM114" s="285">
        <f t="shared" si="90"/>
        <v>0</v>
      </c>
      <c r="AN114" s="285">
        <f t="shared" si="91"/>
        <v>0</v>
      </c>
      <c r="AO114" s="285">
        <f t="shared" si="92"/>
        <v>0</v>
      </c>
      <c r="AP114" s="310">
        <f t="shared" si="93"/>
        <v>0</v>
      </c>
      <c r="AQ114" s="310">
        <f t="shared" si="94"/>
        <v>0</v>
      </c>
      <c r="AR114" s="310">
        <f t="shared" si="95"/>
        <v>0</v>
      </c>
      <c r="AS114" s="310">
        <f t="shared" si="96"/>
        <v>0</v>
      </c>
      <c r="AT114" s="310">
        <f t="shared" si="97"/>
        <v>0</v>
      </c>
      <c r="AU114" s="301">
        <f t="array" ref="AU114">IFERROR(INDEX(X114:AC114,SMALL(IF(AD114:AI114=AV114,COLUMN(AD114:AI114)-COLUMN(AD114)+1),COUNTIF(AP114:AP114,AV114))),0)</f>
        <v>0</v>
      </c>
      <c r="AV114" s="301">
        <f t="shared" si="98"/>
        <v>0</v>
      </c>
      <c r="AW114" s="301">
        <f t="array" ref="AW114">IFERROR(INDEX(AJ114:AO114,SMALL(IF(AD114:AI114=AV114,COLUMN(AD114:AI114)-COLUMN(AD114)+1),COUNTIF(AP114:AP114,AV114))),0)</f>
        <v>0</v>
      </c>
      <c r="AX114" s="302">
        <f t="array" ref="AX114">IFERROR(INDEX(X114:AC114,SMALL(IF(AD114:AI114=AY114,COLUMN(AD114:AI114)-COLUMN(AD114)+1),COUNTIF(AP114:AQ114,AY114))),0)</f>
        <v>0</v>
      </c>
      <c r="AY114" s="302">
        <f t="array" ref="AY114">IFERROR(LARGE(AD114:AI114,2),0)</f>
        <v>0</v>
      </c>
      <c r="AZ114" s="303">
        <f t="array" ref="AZ114">IFERROR(INDEX(AJ114:AO114,SMALL(IF(AD114:AI114=AY114,COLUMN(AD114:AI114)-COLUMN(AD114)+1),COUNTIF(AP114:AQ114,AY114))),0)</f>
        <v>0</v>
      </c>
      <c r="BA114" s="304">
        <f t="array" ref="BA114">IFERROR(INDEX(X114:AC114,SMALL(IF(AD114:AI114=BB114,COLUMN(AD114:AI114)-COLUMN(AD114)+1),COUNTIF(AP114:AR114,BB114))),0)</f>
        <v>0</v>
      </c>
      <c r="BB114" s="304">
        <f t="array" ref="BB114">IFERROR(LARGE(AD114:AI114,3),0)</f>
        <v>0</v>
      </c>
      <c r="BC114" s="304">
        <f t="array" ref="BC114">IFERROR(INDEX(AJ114:AO114,SMALL(IF(AD114:AI114=BB114,COLUMN(AD114:AI114)-COLUMN(AD114)+1),COUNTIF(AP114:AR114,BB114))),0)</f>
        <v>0</v>
      </c>
      <c r="BD114" s="305">
        <f t="array" ref="BD114">IFERROR(INDEX(X114:AC114,SMALL(IF(AD114:AI114=BE114,COLUMN(AD114:AI114)-COLUMN(AD114)+1),COUNTIF(AP114:AS114,BE114))),0)</f>
        <v>0</v>
      </c>
      <c r="BE114" s="305">
        <f t="shared" si="99"/>
        <v>0</v>
      </c>
      <c r="BF114" s="305">
        <f t="array" ref="BF114">IFERROR(INDEX(AJ114:AO114,SMALL(IF(AD114:AI114=BE114,COLUMN(AD114:AI114)-COLUMN(AD114)+1),COUNTIF(AP114:AS114,BE114))),0)</f>
        <v>0</v>
      </c>
      <c r="BG114" s="306">
        <f t="array" ref="BG114">IFERROR(INDEX(X114:AC114,SMALL(IF(AD114:AI114=BH114,COLUMN(AD114:AI114)-COLUMN(AD114)+1),COUNTIF(AP114:AT114,BH114))),0)</f>
        <v>0</v>
      </c>
      <c r="BH114" s="306">
        <f t="shared" si="100"/>
        <v>0</v>
      </c>
      <c r="BI114" s="306">
        <f t="array" ref="BI114">IFERROR(INDEX(AJ114:AO114,SMALL(IF(AD114:AI114=BH114,COLUMN(AD114:AI114)-COLUMN(AD114)+1),COUNTIF(AP114:AT114,BH114))),0)</f>
        <v>0</v>
      </c>
      <c r="BJ114" s="307">
        <f>IF(COUNTIF(AD114:AI114,0)=0,IF(COUNTIFS(AD114:AI114,"*F*")=0,SUM(LARGE(AD114:AI114,{1,2,3,4,5})),IF(COUNTIFS(AD114:AI114,"*F*")=1,SUM(LARGE(AD114:AI114,{1,2,3,4,5})),IF(COUNTIFS(AD114:AI114,"*F*")=2,"C",IF(COUNTIFS(AD114:AI114,"*F*")&gt;2,"F")))),IF(COUNTIFS(AD114:AH114,"*F*")=0,SUM(AD114:AH114),IF(COUNTIFS(AD114:AH114,"*F*")=1,"C",IF(COUNTIFS(AD114:AH114,"*F*")&gt;=2,"F"))))</f>
        <v>0</v>
      </c>
      <c r="BK114" s="308">
        <f t="shared" si="101"/>
        <v>0</v>
      </c>
    </row>
    <row r="115" spans="1:63" ht="17.25" x14ac:dyDescent="0.3">
      <c r="A115" s="317">
        <v>113</v>
      </c>
      <c r="B115" s="287" t="str">
        <f t="shared" si="74"/>
        <v/>
      </c>
      <c r="C115" s="296"/>
      <c r="D115" s="323"/>
      <c r="E115" s="309"/>
      <c r="F115" s="309"/>
      <c r="G115" s="309"/>
      <c r="H115" s="309"/>
      <c r="I115" s="309"/>
      <c r="J115" s="309"/>
      <c r="K115" s="309"/>
      <c r="L115" s="309"/>
      <c r="M115" s="315"/>
      <c r="N115" s="315"/>
      <c r="O115" s="309"/>
      <c r="P115" s="309"/>
      <c r="Q115" s="309"/>
      <c r="R115" s="309"/>
      <c r="S115" s="309"/>
      <c r="T115" s="309"/>
      <c r="U115" s="309"/>
      <c r="V115" s="309"/>
      <c r="W115" s="309"/>
      <c r="X115" s="294">
        <f t="shared" si="75"/>
        <v>0</v>
      </c>
      <c r="Y115" s="294">
        <f t="shared" si="76"/>
        <v>0</v>
      </c>
      <c r="Z115" s="294">
        <f t="shared" si="77"/>
        <v>0</v>
      </c>
      <c r="AA115" s="294">
        <f t="shared" si="78"/>
        <v>0</v>
      </c>
      <c r="AB115" s="294">
        <f t="shared" si="79"/>
        <v>0</v>
      </c>
      <c r="AC115" s="294">
        <f t="shared" si="80"/>
        <v>0</v>
      </c>
      <c r="AD115" s="284">
        <f t="shared" si="81"/>
        <v>0</v>
      </c>
      <c r="AE115" s="284">
        <f t="shared" si="82"/>
        <v>0</v>
      </c>
      <c r="AF115" s="284">
        <f t="shared" si="83"/>
        <v>0</v>
      </c>
      <c r="AG115" s="284">
        <f t="shared" si="84"/>
        <v>0</v>
      </c>
      <c r="AH115" s="284">
        <f t="shared" si="85"/>
        <v>0</v>
      </c>
      <c r="AI115" s="284">
        <f t="shared" si="86"/>
        <v>0</v>
      </c>
      <c r="AJ115" s="285">
        <f t="shared" si="87"/>
        <v>0</v>
      </c>
      <c r="AK115" s="285">
        <f t="shared" si="88"/>
        <v>0</v>
      </c>
      <c r="AL115" s="285">
        <f t="shared" si="89"/>
        <v>0</v>
      </c>
      <c r="AM115" s="285">
        <f t="shared" si="90"/>
        <v>0</v>
      </c>
      <c r="AN115" s="285">
        <f t="shared" si="91"/>
        <v>0</v>
      </c>
      <c r="AO115" s="285">
        <f t="shared" si="92"/>
        <v>0</v>
      </c>
      <c r="AP115" s="310">
        <f t="shared" si="93"/>
        <v>0</v>
      </c>
      <c r="AQ115" s="310">
        <f t="shared" si="94"/>
        <v>0</v>
      </c>
      <c r="AR115" s="310">
        <f t="shared" si="95"/>
        <v>0</v>
      </c>
      <c r="AS115" s="310">
        <f t="shared" si="96"/>
        <v>0</v>
      </c>
      <c r="AT115" s="310">
        <f t="shared" si="97"/>
        <v>0</v>
      </c>
      <c r="AU115" s="301">
        <f t="array" ref="AU115">IFERROR(INDEX(X115:AC115,SMALL(IF(AD115:AI115=AV115,COLUMN(AD115:AI115)-COLUMN(AD115)+1),COUNTIF(AP115:AP115,AV115))),0)</f>
        <v>0</v>
      </c>
      <c r="AV115" s="301">
        <f t="shared" si="98"/>
        <v>0</v>
      </c>
      <c r="AW115" s="301">
        <f t="array" ref="AW115">IFERROR(INDEX(AJ115:AO115,SMALL(IF(AD115:AI115=AV115,COLUMN(AD115:AI115)-COLUMN(AD115)+1),COUNTIF(AP115:AP115,AV115))),0)</f>
        <v>0</v>
      </c>
      <c r="AX115" s="302">
        <f t="array" ref="AX115">IFERROR(INDEX(X115:AC115,SMALL(IF(AD115:AI115=AY115,COLUMN(AD115:AI115)-COLUMN(AD115)+1),COUNTIF(AP115:AQ115,AY115))),0)</f>
        <v>0</v>
      </c>
      <c r="AY115" s="302">
        <f t="array" ref="AY115">IFERROR(LARGE(AD115:AI115,2),0)</f>
        <v>0</v>
      </c>
      <c r="AZ115" s="303">
        <f t="array" ref="AZ115">IFERROR(INDEX(AJ115:AO115,SMALL(IF(AD115:AI115=AY115,COLUMN(AD115:AI115)-COLUMN(AD115)+1),COUNTIF(AP115:AQ115,AY115))),0)</f>
        <v>0</v>
      </c>
      <c r="BA115" s="304">
        <f t="array" ref="BA115">IFERROR(INDEX(X115:AC115,SMALL(IF(AD115:AI115=BB115,COLUMN(AD115:AI115)-COLUMN(AD115)+1),COUNTIF(AP115:AR115,BB115))),0)</f>
        <v>0</v>
      </c>
      <c r="BB115" s="304">
        <f t="array" ref="BB115">IFERROR(LARGE(AD115:AI115,3),0)</f>
        <v>0</v>
      </c>
      <c r="BC115" s="304">
        <f t="array" ref="BC115">IFERROR(INDEX(AJ115:AO115,SMALL(IF(AD115:AI115=BB115,COLUMN(AD115:AI115)-COLUMN(AD115)+1),COUNTIF(AP115:AR115,BB115))),0)</f>
        <v>0</v>
      </c>
      <c r="BD115" s="305">
        <f t="array" ref="BD115">IFERROR(INDEX(X115:AC115,SMALL(IF(AD115:AI115=BE115,COLUMN(AD115:AI115)-COLUMN(AD115)+1),COUNTIF(AP115:AS115,BE115))),0)</f>
        <v>0</v>
      </c>
      <c r="BE115" s="305">
        <f t="shared" si="99"/>
        <v>0</v>
      </c>
      <c r="BF115" s="305">
        <f t="array" ref="BF115">IFERROR(INDEX(AJ115:AO115,SMALL(IF(AD115:AI115=BE115,COLUMN(AD115:AI115)-COLUMN(AD115)+1),COUNTIF(AP115:AS115,BE115))),0)</f>
        <v>0</v>
      </c>
      <c r="BG115" s="306">
        <f t="array" ref="BG115">IFERROR(INDEX(X115:AC115,SMALL(IF(AD115:AI115=BH115,COLUMN(AD115:AI115)-COLUMN(AD115)+1),COUNTIF(AP115:AT115,BH115))),0)</f>
        <v>0</v>
      </c>
      <c r="BH115" s="306">
        <f t="shared" si="100"/>
        <v>0</v>
      </c>
      <c r="BI115" s="306">
        <f t="array" ref="BI115">IFERROR(INDEX(AJ115:AO115,SMALL(IF(AD115:AI115=BH115,COLUMN(AD115:AI115)-COLUMN(AD115)+1),COUNTIF(AP115:AT115,BH115))),0)</f>
        <v>0</v>
      </c>
      <c r="BJ115" s="307">
        <f>IF(COUNTIF(AD115:AI115,0)=0,IF(COUNTIFS(AD115:AI115,"*F*")=0,SUM(LARGE(AD115:AI115,{1,2,3,4,5})),IF(COUNTIFS(AD115:AI115,"*F*")=1,SUM(LARGE(AD115:AI115,{1,2,3,4,5})),IF(COUNTIFS(AD115:AI115,"*F*")=2,"C",IF(COUNTIFS(AD115:AI115,"*F*")&gt;2,"F")))),IF(COUNTIFS(AD115:AH115,"*F*")=0,SUM(AD115:AH115),IF(COUNTIFS(AD115:AH115,"*F*")=1,"C",IF(COUNTIFS(AD115:AH115,"*F*")&gt;=2,"F"))))</f>
        <v>0</v>
      </c>
      <c r="BK115" s="308">
        <f t="shared" si="101"/>
        <v>0</v>
      </c>
    </row>
    <row r="116" spans="1:63" ht="17.25" x14ac:dyDescent="0.3">
      <c r="A116" s="317">
        <v>114</v>
      </c>
      <c r="B116" s="287" t="str">
        <f t="shared" si="74"/>
        <v/>
      </c>
      <c r="C116" s="296"/>
      <c r="D116" s="323"/>
      <c r="E116" s="309"/>
      <c r="F116" s="309"/>
      <c r="G116" s="309"/>
      <c r="H116" s="309"/>
      <c r="I116" s="309"/>
      <c r="J116" s="309"/>
      <c r="K116" s="309"/>
      <c r="L116" s="309"/>
      <c r="M116" s="315"/>
      <c r="N116" s="315"/>
      <c r="O116" s="309"/>
      <c r="P116" s="309"/>
      <c r="Q116" s="309"/>
      <c r="R116" s="309"/>
      <c r="S116" s="309"/>
      <c r="T116" s="309"/>
      <c r="U116" s="309"/>
      <c r="V116" s="309"/>
      <c r="W116" s="309"/>
      <c r="X116" s="294">
        <f t="shared" si="75"/>
        <v>0</v>
      </c>
      <c r="Y116" s="294">
        <f t="shared" si="76"/>
        <v>0</v>
      </c>
      <c r="Z116" s="294">
        <f t="shared" si="77"/>
        <v>0</v>
      </c>
      <c r="AA116" s="294">
        <f t="shared" si="78"/>
        <v>0</v>
      </c>
      <c r="AB116" s="294">
        <f t="shared" si="79"/>
        <v>0</v>
      </c>
      <c r="AC116" s="294">
        <f t="shared" si="80"/>
        <v>0</v>
      </c>
      <c r="AD116" s="284">
        <f t="shared" si="81"/>
        <v>0</v>
      </c>
      <c r="AE116" s="284">
        <f t="shared" si="82"/>
        <v>0</v>
      </c>
      <c r="AF116" s="284">
        <f t="shared" si="83"/>
        <v>0</v>
      </c>
      <c r="AG116" s="284">
        <f t="shared" si="84"/>
        <v>0</v>
      </c>
      <c r="AH116" s="284">
        <f t="shared" si="85"/>
        <v>0</v>
      </c>
      <c r="AI116" s="284">
        <f t="shared" si="86"/>
        <v>0</v>
      </c>
      <c r="AJ116" s="285">
        <f t="shared" si="87"/>
        <v>0</v>
      </c>
      <c r="AK116" s="285">
        <f t="shared" si="88"/>
        <v>0</v>
      </c>
      <c r="AL116" s="285">
        <f t="shared" si="89"/>
        <v>0</v>
      </c>
      <c r="AM116" s="285">
        <f t="shared" si="90"/>
        <v>0</v>
      </c>
      <c r="AN116" s="285">
        <f t="shared" si="91"/>
        <v>0</v>
      </c>
      <c r="AO116" s="285">
        <f t="shared" si="92"/>
        <v>0</v>
      </c>
      <c r="AP116" s="310">
        <f t="shared" si="93"/>
        <v>0</v>
      </c>
      <c r="AQ116" s="310">
        <f t="shared" si="94"/>
        <v>0</v>
      </c>
      <c r="AR116" s="310">
        <f t="shared" si="95"/>
        <v>0</v>
      </c>
      <c r="AS116" s="310">
        <f t="shared" si="96"/>
        <v>0</v>
      </c>
      <c r="AT116" s="310">
        <f t="shared" si="97"/>
        <v>0</v>
      </c>
      <c r="AU116" s="301">
        <f t="array" ref="AU116">IFERROR(INDEX(X116:AC116,SMALL(IF(AD116:AI116=AV116,COLUMN(AD116:AI116)-COLUMN(AD116)+1),COUNTIF(AP116:AP116,AV116))),0)</f>
        <v>0</v>
      </c>
      <c r="AV116" s="301">
        <f t="shared" si="98"/>
        <v>0</v>
      </c>
      <c r="AW116" s="301">
        <f t="array" ref="AW116">IFERROR(INDEX(AJ116:AO116,SMALL(IF(AD116:AI116=AV116,COLUMN(AD116:AI116)-COLUMN(AD116)+1),COUNTIF(AP116:AP116,AV116))),0)</f>
        <v>0</v>
      </c>
      <c r="AX116" s="302">
        <f t="array" ref="AX116">IFERROR(INDEX(X116:AC116,SMALL(IF(AD116:AI116=AY116,COLUMN(AD116:AI116)-COLUMN(AD116)+1),COUNTIF(AP116:AQ116,AY116))),0)</f>
        <v>0</v>
      </c>
      <c r="AY116" s="302">
        <f t="array" ref="AY116">IFERROR(LARGE(AD116:AI116,2),0)</f>
        <v>0</v>
      </c>
      <c r="AZ116" s="303">
        <f t="array" ref="AZ116">IFERROR(INDEX(AJ116:AO116,SMALL(IF(AD116:AI116=AY116,COLUMN(AD116:AI116)-COLUMN(AD116)+1),COUNTIF(AP116:AQ116,AY116))),0)</f>
        <v>0</v>
      </c>
      <c r="BA116" s="304">
        <f t="array" ref="BA116">IFERROR(INDEX(X116:AC116,SMALL(IF(AD116:AI116=BB116,COLUMN(AD116:AI116)-COLUMN(AD116)+1),COUNTIF(AP116:AR116,BB116))),0)</f>
        <v>0</v>
      </c>
      <c r="BB116" s="304">
        <f t="array" ref="BB116">IFERROR(LARGE(AD116:AI116,3),0)</f>
        <v>0</v>
      </c>
      <c r="BC116" s="304">
        <f t="array" ref="BC116">IFERROR(INDEX(AJ116:AO116,SMALL(IF(AD116:AI116=BB116,COLUMN(AD116:AI116)-COLUMN(AD116)+1),COUNTIF(AP116:AR116,BB116))),0)</f>
        <v>0</v>
      </c>
      <c r="BD116" s="305">
        <f t="array" ref="BD116">IFERROR(INDEX(X116:AC116,SMALL(IF(AD116:AI116=BE116,COLUMN(AD116:AI116)-COLUMN(AD116)+1),COUNTIF(AP116:AS116,BE116))),0)</f>
        <v>0</v>
      </c>
      <c r="BE116" s="305">
        <f t="shared" si="99"/>
        <v>0</v>
      </c>
      <c r="BF116" s="305">
        <f t="array" ref="BF116">IFERROR(INDEX(AJ116:AO116,SMALL(IF(AD116:AI116=BE116,COLUMN(AD116:AI116)-COLUMN(AD116)+1),COUNTIF(AP116:AS116,BE116))),0)</f>
        <v>0</v>
      </c>
      <c r="BG116" s="306">
        <f t="array" ref="BG116">IFERROR(INDEX(X116:AC116,SMALL(IF(AD116:AI116=BH116,COLUMN(AD116:AI116)-COLUMN(AD116)+1),COUNTIF(AP116:AT116,BH116))),0)</f>
        <v>0</v>
      </c>
      <c r="BH116" s="306">
        <f t="shared" si="100"/>
        <v>0</v>
      </c>
      <c r="BI116" s="306">
        <f t="array" ref="BI116">IFERROR(INDEX(AJ116:AO116,SMALL(IF(AD116:AI116=BH116,COLUMN(AD116:AI116)-COLUMN(AD116)+1),COUNTIF(AP116:AT116,BH116))),0)</f>
        <v>0</v>
      </c>
      <c r="BJ116" s="307">
        <f>IF(COUNTIF(AD116:AI116,0)=0,IF(COUNTIFS(AD116:AI116,"*F*")=0,SUM(LARGE(AD116:AI116,{1,2,3,4,5})),IF(COUNTIFS(AD116:AI116,"*F*")=1,SUM(LARGE(AD116:AI116,{1,2,3,4,5})),IF(COUNTIFS(AD116:AI116,"*F*")=2,"C",IF(COUNTIFS(AD116:AI116,"*F*")&gt;2,"F")))),IF(COUNTIFS(AD116:AH116,"*F*")=0,SUM(AD116:AH116),IF(COUNTIFS(AD116:AH116,"*F*")=1,"C",IF(COUNTIFS(AD116:AH116,"*F*")&gt;=2,"F"))))</f>
        <v>0</v>
      </c>
      <c r="BK116" s="308">
        <f t="shared" si="101"/>
        <v>0</v>
      </c>
    </row>
    <row r="117" spans="1:63" ht="17.25" x14ac:dyDescent="0.3">
      <c r="A117" s="317">
        <v>115</v>
      </c>
      <c r="B117" s="287" t="str">
        <f t="shared" si="74"/>
        <v/>
      </c>
      <c r="C117" s="296"/>
      <c r="D117" s="323"/>
      <c r="E117" s="309"/>
      <c r="F117" s="309"/>
      <c r="G117" s="309"/>
      <c r="H117" s="309"/>
      <c r="I117" s="309"/>
      <c r="J117" s="309"/>
      <c r="K117" s="309"/>
      <c r="L117" s="309"/>
      <c r="M117" s="315"/>
      <c r="N117" s="315"/>
      <c r="O117" s="309"/>
      <c r="P117" s="309"/>
      <c r="Q117" s="309"/>
      <c r="R117" s="309"/>
      <c r="S117" s="309"/>
      <c r="T117" s="309"/>
      <c r="U117" s="309"/>
      <c r="V117" s="309"/>
      <c r="W117" s="309"/>
      <c r="X117" s="294">
        <f t="shared" si="75"/>
        <v>0</v>
      </c>
      <c r="Y117" s="294">
        <f t="shared" si="76"/>
        <v>0</v>
      </c>
      <c r="Z117" s="294">
        <f t="shared" si="77"/>
        <v>0</v>
      </c>
      <c r="AA117" s="294">
        <f t="shared" si="78"/>
        <v>0</v>
      </c>
      <c r="AB117" s="294">
        <f t="shared" si="79"/>
        <v>0</v>
      </c>
      <c r="AC117" s="294">
        <f t="shared" si="80"/>
        <v>0</v>
      </c>
      <c r="AD117" s="284">
        <f t="shared" si="81"/>
        <v>0</v>
      </c>
      <c r="AE117" s="284">
        <f t="shared" si="82"/>
        <v>0</v>
      </c>
      <c r="AF117" s="284">
        <f t="shared" si="83"/>
        <v>0</v>
      </c>
      <c r="AG117" s="284">
        <f t="shared" si="84"/>
        <v>0</v>
      </c>
      <c r="AH117" s="284">
        <f t="shared" si="85"/>
        <v>0</v>
      </c>
      <c r="AI117" s="284">
        <f t="shared" si="86"/>
        <v>0</v>
      </c>
      <c r="AJ117" s="285">
        <f t="shared" si="87"/>
        <v>0</v>
      </c>
      <c r="AK117" s="285">
        <f t="shared" si="88"/>
        <v>0</v>
      </c>
      <c r="AL117" s="285">
        <f t="shared" si="89"/>
        <v>0</v>
      </c>
      <c r="AM117" s="285">
        <f t="shared" si="90"/>
        <v>0</v>
      </c>
      <c r="AN117" s="285">
        <f t="shared" si="91"/>
        <v>0</v>
      </c>
      <c r="AO117" s="285">
        <f t="shared" si="92"/>
        <v>0</v>
      </c>
      <c r="AP117" s="310">
        <f t="shared" si="93"/>
        <v>0</v>
      </c>
      <c r="AQ117" s="310">
        <f t="shared" si="94"/>
        <v>0</v>
      </c>
      <c r="AR117" s="310">
        <f t="shared" si="95"/>
        <v>0</v>
      </c>
      <c r="AS117" s="310">
        <f t="shared" si="96"/>
        <v>0</v>
      </c>
      <c r="AT117" s="310">
        <f t="shared" si="97"/>
        <v>0</v>
      </c>
      <c r="AU117" s="301">
        <f t="array" ref="AU117">IFERROR(INDEX(X117:AC117,SMALL(IF(AD117:AI117=AV117,COLUMN(AD117:AI117)-COLUMN(AD117)+1),COUNTIF(AP117:AP117,AV117))),0)</f>
        <v>0</v>
      </c>
      <c r="AV117" s="301">
        <f t="shared" si="98"/>
        <v>0</v>
      </c>
      <c r="AW117" s="301">
        <f t="array" ref="AW117">IFERROR(INDEX(AJ117:AO117,SMALL(IF(AD117:AI117=AV117,COLUMN(AD117:AI117)-COLUMN(AD117)+1),COUNTIF(AP117:AP117,AV117))),0)</f>
        <v>0</v>
      </c>
      <c r="AX117" s="302">
        <f t="array" ref="AX117">IFERROR(INDEX(X117:AC117,SMALL(IF(AD117:AI117=AY117,COLUMN(AD117:AI117)-COLUMN(AD117)+1),COUNTIF(AP117:AQ117,AY117))),0)</f>
        <v>0</v>
      </c>
      <c r="AY117" s="302">
        <f t="array" ref="AY117">IFERROR(LARGE(AD117:AI117,2),0)</f>
        <v>0</v>
      </c>
      <c r="AZ117" s="303">
        <f t="array" ref="AZ117">IFERROR(INDEX(AJ117:AO117,SMALL(IF(AD117:AI117=AY117,COLUMN(AD117:AI117)-COLUMN(AD117)+1),COUNTIF(AP117:AQ117,AY117))),0)</f>
        <v>0</v>
      </c>
      <c r="BA117" s="304">
        <f t="array" ref="BA117">IFERROR(INDEX(X117:AC117,SMALL(IF(AD117:AI117=BB117,COLUMN(AD117:AI117)-COLUMN(AD117)+1),COUNTIF(AP117:AR117,BB117))),0)</f>
        <v>0</v>
      </c>
      <c r="BB117" s="304">
        <f t="array" ref="BB117">IFERROR(LARGE(AD117:AI117,3),0)</f>
        <v>0</v>
      </c>
      <c r="BC117" s="304">
        <f t="array" ref="BC117">IFERROR(INDEX(AJ117:AO117,SMALL(IF(AD117:AI117=BB117,COLUMN(AD117:AI117)-COLUMN(AD117)+1),COUNTIF(AP117:AR117,BB117))),0)</f>
        <v>0</v>
      </c>
      <c r="BD117" s="305">
        <f t="array" ref="BD117">IFERROR(INDEX(X117:AC117,SMALL(IF(AD117:AI117=BE117,COLUMN(AD117:AI117)-COLUMN(AD117)+1),COUNTIF(AP117:AS117,BE117))),0)</f>
        <v>0</v>
      </c>
      <c r="BE117" s="305">
        <f t="shared" si="99"/>
        <v>0</v>
      </c>
      <c r="BF117" s="305">
        <f t="array" ref="BF117">IFERROR(INDEX(AJ117:AO117,SMALL(IF(AD117:AI117=BE117,COLUMN(AD117:AI117)-COLUMN(AD117)+1),COUNTIF(AP117:AS117,BE117))),0)</f>
        <v>0</v>
      </c>
      <c r="BG117" s="306">
        <f t="array" ref="BG117">IFERROR(INDEX(X117:AC117,SMALL(IF(AD117:AI117=BH117,COLUMN(AD117:AI117)-COLUMN(AD117)+1),COUNTIF(AP117:AT117,BH117))),0)</f>
        <v>0</v>
      </c>
      <c r="BH117" s="306">
        <f t="shared" si="100"/>
        <v>0</v>
      </c>
      <c r="BI117" s="306">
        <f t="array" ref="BI117">IFERROR(INDEX(AJ117:AO117,SMALL(IF(AD117:AI117=BH117,COLUMN(AD117:AI117)-COLUMN(AD117)+1),COUNTIF(AP117:AT117,BH117))),0)</f>
        <v>0</v>
      </c>
      <c r="BJ117" s="307">
        <f>IF(COUNTIF(AD117:AI117,0)=0,IF(COUNTIFS(AD117:AI117,"*F*")=0,SUM(LARGE(AD117:AI117,{1,2,3,4,5})),IF(COUNTIFS(AD117:AI117,"*F*")=1,SUM(LARGE(AD117:AI117,{1,2,3,4,5})),IF(COUNTIFS(AD117:AI117,"*F*")=2,"C",IF(COUNTIFS(AD117:AI117,"*F*")&gt;2,"F")))),IF(COUNTIFS(AD117:AH117,"*F*")=0,SUM(AD117:AH117),IF(COUNTIFS(AD117:AH117,"*F*")=1,"C",IF(COUNTIFS(AD117:AH117,"*F*")&gt;=2,"F"))))</f>
        <v>0</v>
      </c>
      <c r="BK117" s="308">
        <f t="shared" si="101"/>
        <v>0</v>
      </c>
    </row>
    <row r="118" spans="1:63" ht="17.25" x14ac:dyDescent="0.3">
      <c r="A118" s="317">
        <v>116</v>
      </c>
      <c r="B118" s="287" t="str">
        <f t="shared" si="74"/>
        <v/>
      </c>
      <c r="C118" s="296"/>
      <c r="D118" s="323"/>
      <c r="E118" s="309"/>
      <c r="F118" s="309"/>
      <c r="G118" s="309"/>
      <c r="H118" s="309"/>
      <c r="I118" s="309"/>
      <c r="J118" s="309"/>
      <c r="K118" s="309"/>
      <c r="L118" s="309"/>
      <c r="M118" s="315"/>
      <c r="N118" s="315"/>
      <c r="O118" s="309"/>
      <c r="P118" s="309"/>
      <c r="Q118" s="309"/>
      <c r="R118" s="309"/>
      <c r="S118" s="309"/>
      <c r="T118" s="309"/>
      <c r="U118" s="309"/>
      <c r="V118" s="309"/>
      <c r="W118" s="309"/>
      <c r="X118" s="294">
        <f t="shared" si="75"/>
        <v>0</v>
      </c>
      <c r="Y118" s="294">
        <f t="shared" si="76"/>
        <v>0</v>
      </c>
      <c r="Z118" s="294">
        <f t="shared" si="77"/>
        <v>0</v>
      </c>
      <c r="AA118" s="294">
        <f t="shared" si="78"/>
        <v>0</v>
      </c>
      <c r="AB118" s="294">
        <f t="shared" si="79"/>
        <v>0</v>
      </c>
      <c r="AC118" s="294">
        <f t="shared" si="80"/>
        <v>0</v>
      </c>
      <c r="AD118" s="284">
        <f t="shared" si="81"/>
        <v>0</v>
      </c>
      <c r="AE118" s="284">
        <f t="shared" si="82"/>
        <v>0</v>
      </c>
      <c r="AF118" s="284">
        <f t="shared" si="83"/>
        <v>0</v>
      </c>
      <c r="AG118" s="284">
        <f t="shared" si="84"/>
        <v>0</v>
      </c>
      <c r="AH118" s="284">
        <f t="shared" si="85"/>
        <v>0</v>
      </c>
      <c r="AI118" s="284">
        <f t="shared" si="86"/>
        <v>0</v>
      </c>
      <c r="AJ118" s="285">
        <f t="shared" si="87"/>
        <v>0</v>
      </c>
      <c r="AK118" s="285">
        <f t="shared" si="88"/>
        <v>0</v>
      </c>
      <c r="AL118" s="285">
        <f t="shared" si="89"/>
        <v>0</v>
      </c>
      <c r="AM118" s="285">
        <f t="shared" si="90"/>
        <v>0</v>
      </c>
      <c r="AN118" s="285">
        <f t="shared" si="91"/>
        <v>0</v>
      </c>
      <c r="AO118" s="285">
        <f t="shared" si="92"/>
        <v>0</v>
      </c>
      <c r="AP118" s="310">
        <f t="shared" si="93"/>
        <v>0</v>
      </c>
      <c r="AQ118" s="310">
        <f t="shared" si="94"/>
        <v>0</v>
      </c>
      <c r="AR118" s="310">
        <f t="shared" si="95"/>
        <v>0</v>
      </c>
      <c r="AS118" s="310">
        <f t="shared" si="96"/>
        <v>0</v>
      </c>
      <c r="AT118" s="310">
        <f t="shared" si="97"/>
        <v>0</v>
      </c>
      <c r="AU118" s="301">
        <f t="array" ref="AU118">IFERROR(INDEX(X118:AC118,SMALL(IF(AD118:AI118=AV118,COLUMN(AD118:AI118)-COLUMN(AD118)+1),COUNTIF(AP118:AP118,AV118))),0)</f>
        <v>0</v>
      </c>
      <c r="AV118" s="301">
        <f t="shared" si="98"/>
        <v>0</v>
      </c>
      <c r="AW118" s="301">
        <f t="array" ref="AW118">IFERROR(INDEX(AJ118:AO118,SMALL(IF(AD118:AI118=AV118,COLUMN(AD118:AI118)-COLUMN(AD118)+1),COUNTIF(AP118:AP118,AV118))),0)</f>
        <v>0</v>
      </c>
      <c r="AX118" s="302">
        <f t="array" ref="AX118">IFERROR(INDEX(X118:AC118,SMALL(IF(AD118:AI118=AY118,COLUMN(AD118:AI118)-COLUMN(AD118)+1),COUNTIF(AP118:AQ118,AY118))),0)</f>
        <v>0</v>
      </c>
      <c r="AY118" s="302">
        <f t="array" ref="AY118">IFERROR(LARGE(AD118:AI118,2),0)</f>
        <v>0</v>
      </c>
      <c r="AZ118" s="303">
        <f t="array" ref="AZ118">IFERROR(INDEX(AJ118:AO118,SMALL(IF(AD118:AI118=AY118,COLUMN(AD118:AI118)-COLUMN(AD118)+1),COUNTIF(AP118:AQ118,AY118))),0)</f>
        <v>0</v>
      </c>
      <c r="BA118" s="304">
        <f t="array" ref="BA118">IFERROR(INDEX(X118:AC118,SMALL(IF(AD118:AI118=BB118,COLUMN(AD118:AI118)-COLUMN(AD118)+1),COUNTIF(AP118:AR118,BB118))),0)</f>
        <v>0</v>
      </c>
      <c r="BB118" s="304">
        <f t="array" ref="BB118">IFERROR(LARGE(AD118:AI118,3),0)</f>
        <v>0</v>
      </c>
      <c r="BC118" s="304">
        <f t="array" ref="BC118">IFERROR(INDEX(AJ118:AO118,SMALL(IF(AD118:AI118=BB118,COLUMN(AD118:AI118)-COLUMN(AD118)+1),COUNTIF(AP118:AR118,BB118))),0)</f>
        <v>0</v>
      </c>
      <c r="BD118" s="305">
        <f t="array" ref="BD118">IFERROR(INDEX(X118:AC118,SMALL(IF(AD118:AI118=BE118,COLUMN(AD118:AI118)-COLUMN(AD118)+1),COUNTIF(AP118:AS118,BE118))),0)</f>
        <v>0</v>
      </c>
      <c r="BE118" s="305">
        <f t="shared" si="99"/>
        <v>0</v>
      </c>
      <c r="BF118" s="305">
        <f t="array" ref="BF118">IFERROR(INDEX(AJ118:AO118,SMALL(IF(AD118:AI118=BE118,COLUMN(AD118:AI118)-COLUMN(AD118)+1),COUNTIF(AP118:AS118,BE118))),0)</f>
        <v>0</v>
      </c>
      <c r="BG118" s="306">
        <f t="array" ref="BG118">IFERROR(INDEX(X118:AC118,SMALL(IF(AD118:AI118=BH118,COLUMN(AD118:AI118)-COLUMN(AD118)+1),COUNTIF(AP118:AT118,BH118))),0)</f>
        <v>0</v>
      </c>
      <c r="BH118" s="306">
        <f t="shared" si="100"/>
        <v>0</v>
      </c>
      <c r="BI118" s="306">
        <f t="array" ref="BI118">IFERROR(INDEX(AJ118:AO118,SMALL(IF(AD118:AI118=BH118,COLUMN(AD118:AI118)-COLUMN(AD118)+1),COUNTIF(AP118:AT118,BH118))),0)</f>
        <v>0</v>
      </c>
      <c r="BJ118" s="307">
        <f>IF(COUNTIF(AD118:AI118,0)=0,IF(COUNTIFS(AD118:AI118,"*F*")=0,SUM(LARGE(AD118:AI118,{1,2,3,4,5})),IF(COUNTIFS(AD118:AI118,"*F*")=1,SUM(LARGE(AD118:AI118,{1,2,3,4,5})),IF(COUNTIFS(AD118:AI118,"*F*")=2,"C",IF(COUNTIFS(AD118:AI118,"*F*")&gt;2,"F")))),IF(COUNTIFS(AD118:AH118,"*F*")=0,SUM(AD118:AH118),IF(COUNTIFS(AD118:AH118,"*F*")=1,"C",IF(COUNTIFS(AD118:AH118,"*F*")&gt;=2,"F"))))</f>
        <v>0</v>
      </c>
      <c r="BK118" s="308">
        <f t="shared" si="101"/>
        <v>0</v>
      </c>
    </row>
    <row r="119" spans="1:63" ht="17.25" x14ac:dyDescent="0.3">
      <c r="A119" s="317">
        <v>117</v>
      </c>
      <c r="B119" s="287" t="str">
        <f t="shared" si="74"/>
        <v/>
      </c>
      <c r="C119" s="296"/>
      <c r="D119" s="323"/>
      <c r="E119" s="309"/>
      <c r="F119" s="309"/>
      <c r="G119" s="309"/>
      <c r="H119" s="309"/>
      <c r="I119" s="309"/>
      <c r="J119" s="309"/>
      <c r="K119" s="309"/>
      <c r="L119" s="309"/>
      <c r="M119" s="315"/>
      <c r="N119" s="315"/>
      <c r="O119" s="309"/>
      <c r="P119" s="309"/>
      <c r="Q119" s="309"/>
      <c r="R119" s="309"/>
      <c r="S119" s="309"/>
      <c r="T119" s="309"/>
      <c r="U119" s="309"/>
      <c r="V119" s="309"/>
      <c r="W119" s="309"/>
      <c r="X119" s="294">
        <f t="shared" si="75"/>
        <v>0</v>
      </c>
      <c r="Y119" s="294">
        <f t="shared" si="76"/>
        <v>0</v>
      </c>
      <c r="Z119" s="294">
        <f t="shared" si="77"/>
        <v>0</v>
      </c>
      <c r="AA119" s="294">
        <f t="shared" si="78"/>
        <v>0</v>
      </c>
      <c r="AB119" s="294">
        <f t="shared" si="79"/>
        <v>0</v>
      </c>
      <c r="AC119" s="294">
        <f t="shared" si="80"/>
        <v>0</v>
      </c>
      <c r="AD119" s="284">
        <f t="shared" si="81"/>
        <v>0</v>
      </c>
      <c r="AE119" s="284">
        <f t="shared" si="82"/>
        <v>0</v>
      </c>
      <c r="AF119" s="284">
        <f t="shared" si="83"/>
        <v>0</v>
      </c>
      <c r="AG119" s="284">
        <f t="shared" si="84"/>
        <v>0</v>
      </c>
      <c r="AH119" s="284">
        <f t="shared" si="85"/>
        <v>0</v>
      </c>
      <c r="AI119" s="284">
        <f t="shared" si="86"/>
        <v>0</v>
      </c>
      <c r="AJ119" s="285">
        <f t="shared" si="87"/>
        <v>0</v>
      </c>
      <c r="AK119" s="285">
        <f t="shared" si="88"/>
        <v>0</v>
      </c>
      <c r="AL119" s="285">
        <f t="shared" si="89"/>
        <v>0</v>
      </c>
      <c r="AM119" s="285">
        <f t="shared" si="90"/>
        <v>0</v>
      </c>
      <c r="AN119" s="285">
        <f t="shared" si="91"/>
        <v>0</v>
      </c>
      <c r="AO119" s="285">
        <f t="shared" si="92"/>
        <v>0</v>
      </c>
      <c r="AP119" s="310">
        <f t="shared" si="93"/>
        <v>0</v>
      </c>
      <c r="AQ119" s="310">
        <f t="shared" si="94"/>
        <v>0</v>
      </c>
      <c r="AR119" s="310">
        <f t="shared" si="95"/>
        <v>0</v>
      </c>
      <c r="AS119" s="310">
        <f t="shared" si="96"/>
        <v>0</v>
      </c>
      <c r="AT119" s="310">
        <f t="shared" si="97"/>
        <v>0</v>
      </c>
      <c r="AU119" s="301">
        <f t="array" ref="AU119">IFERROR(INDEX(X119:AC119,SMALL(IF(AD119:AI119=AV119,COLUMN(AD119:AI119)-COLUMN(AD119)+1),COUNTIF(AP119:AP119,AV119))),0)</f>
        <v>0</v>
      </c>
      <c r="AV119" s="301">
        <f t="shared" si="98"/>
        <v>0</v>
      </c>
      <c r="AW119" s="301">
        <f t="array" ref="AW119">IFERROR(INDEX(AJ119:AO119,SMALL(IF(AD119:AI119=AV119,COLUMN(AD119:AI119)-COLUMN(AD119)+1),COUNTIF(AP119:AP119,AV119))),0)</f>
        <v>0</v>
      </c>
      <c r="AX119" s="302">
        <f t="array" ref="AX119">IFERROR(INDEX(X119:AC119,SMALL(IF(AD119:AI119=AY119,COLUMN(AD119:AI119)-COLUMN(AD119)+1),COUNTIF(AP119:AQ119,AY119))),0)</f>
        <v>0</v>
      </c>
      <c r="AY119" s="302">
        <f t="array" ref="AY119">IFERROR(LARGE(AD119:AI119,2),0)</f>
        <v>0</v>
      </c>
      <c r="AZ119" s="303">
        <f t="array" ref="AZ119">IFERROR(INDEX(AJ119:AO119,SMALL(IF(AD119:AI119=AY119,COLUMN(AD119:AI119)-COLUMN(AD119)+1),COUNTIF(AP119:AQ119,AY119))),0)</f>
        <v>0</v>
      </c>
      <c r="BA119" s="304">
        <f t="array" ref="BA119">IFERROR(INDEX(X119:AC119,SMALL(IF(AD119:AI119=BB119,COLUMN(AD119:AI119)-COLUMN(AD119)+1),COUNTIF(AP119:AR119,BB119))),0)</f>
        <v>0</v>
      </c>
      <c r="BB119" s="304">
        <f t="array" ref="BB119">IFERROR(LARGE(AD119:AI119,3),0)</f>
        <v>0</v>
      </c>
      <c r="BC119" s="304">
        <f t="array" ref="BC119">IFERROR(INDEX(AJ119:AO119,SMALL(IF(AD119:AI119=BB119,COLUMN(AD119:AI119)-COLUMN(AD119)+1),COUNTIF(AP119:AR119,BB119))),0)</f>
        <v>0</v>
      </c>
      <c r="BD119" s="305">
        <f t="array" ref="BD119">IFERROR(INDEX(X119:AC119,SMALL(IF(AD119:AI119=BE119,COLUMN(AD119:AI119)-COLUMN(AD119)+1),COUNTIF(AP119:AS119,BE119))),0)</f>
        <v>0</v>
      </c>
      <c r="BE119" s="305">
        <f t="shared" si="99"/>
        <v>0</v>
      </c>
      <c r="BF119" s="305">
        <f t="array" ref="BF119">IFERROR(INDEX(AJ119:AO119,SMALL(IF(AD119:AI119=BE119,COLUMN(AD119:AI119)-COLUMN(AD119)+1),COUNTIF(AP119:AS119,BE119))),0)</f>
        <v>0</v>
      </c>
      <c r="BG119" s="306">
        <f t="array" ref="BG119">IFERROR(INDEX(X119:AC119,SMALL(IF(AD119:AI119=BH119,COLUMN(AD119:AI119)-COLUMN(AD119)+1),COUNTIF(AP119:AT119,BH119))),0)</f>
        <v>0</v>
      </c>
      <c r="BH119" s="306">
        <f t="shared" si="100"/>
        <v>0</v>
      </c>
      <c r="BI119" s="306">
        <f t="array" ref="BI119">IFERROR(INDEX(AJ119:AO119,SMALL(IF(AD119:AI119=BH119,COLUMN(AD119:AI119)-COLUMN(AD119)+1),COUNTIF(AP119:AT119,BH119))),0)</f>
        <v>0</v>
      </c>
      <c r="BJ119" s="307">
        <f>IF(COUNTIF(AD119:AI119,0)=0,IF(COUNTIFS(AD119:AI119,"*F*")=0,SUM(LARGE(AD119:AI119,{1,2,3,4,5})),IF(COUNTIFS(AD119:AI119,"*F*")=1,SUM(LARGE(AD119:AI119,{1,2,3,4,5})),IF(COUNTIFS(AD119:AI119,"*F*")=2,"C",IF(COUNTIFS(AD119:AI119,"*F*")&gt;2,"F")))),IF(COUNTIFS(AD119:AH119,"*F*")=0,SUM(AD119:AH119),IF(COUNTIFS(AD119:AH119,"*F*")=1,"C",IF(COUNTIFS(AD119:AH119,"*F*")&gt;=2,"F"))))</f>
        <v>0</v>
      </c>
      <c r="BK119" s="308">
        <f t="shared" si="101"/>
        <v>0</v>
      </c>
    </row>
    <row r="120" spans="1:63" ht="17.25" x14ac:dyDescent="0.3">
      <c r="A120" s="317">
        <v>118</v>
      </c>
      <c r="B120" s="287" t="str">
        <f t="shared" si="74"/>
        <v/>
      </c>
      <c r="C120" s="296"/>
      <c r="D120" s="323"/>
      <c r="E120" s="309"/>
      <c r="F120" s="309"/>
      <c r="G120" s="309"/>
      <c r="H120" s="309"/>
      <c r="I120" s="309"/>
      <c r="J120" s="309"/>
      <c r="K120" s="309"/>
      <c r="L120" s="309"/>
      <c r="M120" s="315"/>
      <c r="N120" s="315"/>
      <c r="O120" s="309"/>
      <c r="P120" s="309"/>
      <c r="Q120" s="309"/>
      <c r="R120" s="309"/>
      <c r="S120" s="309"/>
      <c r="T120" s="309"/>
      <c r="U120" s="309"/>
      <c r="V120" s="309"/>
      <c r="W120" s="309"/>
      <c r="X120" s="294">
        <f t="shared" si="75"/>
        <v>0</v>
      </c>
      <c r="Y120" s="294">
        <f t="shared" si="76"/>
        <v>0</v>
      </c>
      <c r="Z120" s="294">
        <f t="shared" si="77"/>
        <v>0</v>
      </c>
      <c r="AA120" s="294">
        <f t="shared" si="78"/>
        <v>0</v>
      </c>
      <c r="AB120" s="294">
        <f t="shared" si="79"/>
        <v>0</v>
      </c>
      <c r="AC120" s="294">
        <f t="shared" si="80"/>
        <v>0</v>
      </c>
      <c r="AD120" s="284">
        <f t="shared" si="81"/>
        <v>0</v>
      </c>
      <c r="AE120" s="284">
        <f t="shared" si="82"/>
        <v>0</v>
      </c>
      <c r="AF120" s="284">
        <f t="shared" si="83"/>
        <v>0</v>
      </c>
      <c r="AG120" s="284">
        <f t="shared" si="84"/>
        <v>0</v>
      </c>
      <c r="AH120" s="284">
        <f t="shared" si="85"/>
        <v>0</v>
      </c>
      <c r="AI120" s="284">
        <f t="shared" si="86"/>
        <v>0</v>
      </c>
      <c r="AJ120" s="285">
        <f t="shared" si="87"/>
        <v>0</v>
      </c>
      <c r="AK120" s="285">
        <f t="shared" si="88"/>
        <v>0</v>
      </c>
      <c r="AL120" s="285">
        <f t="shared" si="89"/>
        <v>0</v>
      </c>
      <c r="AM120" s="285">
        <f t="shared" si="90"/>
        <v>0</v>
      </c>
      <c r="AN120" s="285">
        <f t="shared" si="91"/>
        <v>0</v>
      </c>
      <c r="AO120" s="285">
        <f t="shared" si="92"/>
        <v>0</v>
      </c>
      <c r="AP120" s="310">
        <f t="shared" si="93"/>
        <v>0</v>
      </c>
      <c r="AQ120" s="310">
        <f t="shared" si="94"/>
        <v>0</v>
      </c>
      <c r="AR120" s="310">
        <f t="shared" si="95"/>
        <v>0</v>
      </c>
      <c r="AS120" s="310">
        <f t="shared" si="96"/>
        <v>0</v>
      </c>
      <c r="AT120" s="310">
        <f t="shared" si="97"/>
        <v>0</v>
      </c>
      <c r="AU120" s="301">
        <f t="array" ref="AU120">IFERROR(INDEX(X120:AC120,SMALL(IF(AD120:AI120=AV120,COLUMN(AD120:AI120)-COLUMN(AD120)+1),COUNTIF(AP120:AP120,AV120))),0)</f>
        <v>0</v>
      </c>
      <c r="AV120" s="301">
        <f t="shared" si="98"/>
        <v>0</v>
      </c>
      <c r="AW120" s="301">
        <f t="array" ref="AW120">IFERROR(INDEX(AJ120:AO120,SMALL(IF(AD120:AI120=AV120,COLUMN(AD120:AI120)-COLUMN(AD120)+1),COUNTIF(AP120:AP120,AV120))),0)</f>
        <v>0</v>
      </c>
      <c r="AX120" s="302">
        <f t="array" ref="AX120">IFERROR(INDEX(X120:AC120,SMALL(IF(AD120:AI120=AY120,COLUMN(AD120:AI120)-COLUMN(AD120)+1),COUNTIF(AP120:AQ120,AY120))),0)</f>
        <v>0</v>
      </c>
      <c r="AY120" s="302">
        <f t="array" ref="AY120">IFERROR(LARGE(AD120:AI120,2),0)</f>
        <v>0</v>
      </c>
      <c r="AZ120" s="303">
        <f t="array" ref="AZ120">IFERROR(INDEX(AJ120:AO120,SMALL(IF(AD120:AI120=AY120,COLUMN(AD120:AI120)-COLUMN(AD120)+1),COUNTIF(AP120:AQ120,AY120))),0)</f>
        <v>0</v>
      </c>
      <c r="BA120" s="304">
        <f t="array" ref="BA120">IFERROR(INDEX(X120:AC120,SMALL(IF(AD120:AI120=BB120,COLUMN(AD120:AI120)-COLUMN(AD120)+1),COUNTIF(AP120:AR120,BB120))),0)</f>
        <v>0</v>
      </c>
      <c r="BB120" s="304">
        <f t="array" ref="BB120">IFERROR(LARGE(AD120:AI120,3),0)</f>
        <v>0</v>
      </c>
      <c r="BC120" s="304">
        <f t="array" ref="BC120">IFERROR(INDEX(AJ120:AO120,SMALL(IF(AD120:AI120=BB120,COLUMN(AD120:AI120)-COLUMN(AD120)+1),COUNTIF(AP120:AR120,BB120))),0)</f>
        <v>0</v>
      </c>
      <c r="BD120" s="305">
        <f t="array" ref="BD120">IFERROR(INDEX(X120:AC120,SMALL(IF(AD120:AI120=BE120,COLUMN(AD120:AI120)-COLUMN(AD120)+1),COUNTIF(AP120:AS120,BE120))),0)</f>
        <v>0</v>
      </c>
      <c r="BE120" s="305">
        <f t="shared" si="99"/>
        <v>0</v>
      </c>
      <c r="BF120" s="305">
        <f t="array" ref="BF120">IFERROR(INDEX(AJ120:AO120,SMALL(IF(AD120:AI120=BE120,COLUMN(AD120:AI120)-COLUMN(AD120)+1),COUNTIF(AP120:AS120,BE120))),0)</f>
        <v>0</v>
      </c>
      <c r="BG120" s="306">
        <f t="array" ref="BG120">IFERROR(INDEX(X120:AC120,SMALL(IF(AD120:AI120=BH120,COLUMN(AD120:AI120)-COLUMN(AD120)+1),COUNTIF(AP120:AT120,BH120))),0)</f>
        <v>0</v>
      </c>
      <c r="BH120" s="306">
        <f t="shared" si="100"/>
        <v>0</v>
      </c>
      <c r="BI120" s="306">
        <f t="array" ref="BI120">IFERROR(INDEX(AJ120:AO120,SMALL(IF(AD120:AI120=BH120,COLUMN(AD120:AI120)-COLUMN(AD120)+1),COUNTIF(AP120:AT120,BH120))),0)</f>
        <v>0</v>
      </c>
      <c r="BJ120" s="307">
        <f>IF(COUNTIF(AD120:AI120,0)=0,IF(COUNTIFS(AD120:AI120,"*F*")=0,SUM(LARGE(AD120:AI120,{1,2,3,4,5})),IF(COUNTIFS(AD120:AI120,"*F*")=1,SUM(LARGE(AD120:AI120,{1,2,3,4,5})),IF(COUNTIFS(AD120:AI120,"*F*")=2,"C",IF(COUNTIFS(AD120:AI120,"*F*")&gt;2,"F")))),IF(COUNTIFS(AD120:AH120,"*F*")=0,SUM(AD120:AH120),IF(COUNTIFS(AD120:AH120,"*F*")=1,"C",IF(COUNTIFS(AD120:AH120,"*F*")&gt;=2,"F"))))</f>
        <v>0</v>
      </c>
      <c r="BK120" s="308">
        <f t="shared" si="101"/>
        <v>0</v>
      </c>
    </row>
    <row r="121" spans="1:63" ht="15" x14ac:dyDescent="0.25">
      <c r="A121" s="317">
        <v>119</v>
      </c>
      <c r="B121" s="287" t="str">
        <f t="shared" si="74"/>
        <v/>
      </c>
      <c r="C121" s="296"/>
      <c r="D121" s="309"/>
      <c r="E121" s="309"/>
      <c r="F121" s="309"/>
      <c r="G121" s="309"/>
      <c r="H121" s="309"/>
      <c r="I121" s="309"/>
      <c r="J121" s="309"/>
      <c r="K121" s="309"/>
      <c r="L121" s="309"/>
      <c r="M121" s="315"/>
      <c r="N121" s="315"/>
      <c r="O121" s="309"/>
      <c r="P121" s="309"/>
      <c r="Q121" s="309"/>
      <c r="R121" s="309"/>
      <c r="S121" s="309"/>
      <c r="T121" s="309"/>
      <c r="U121" s="309"/>
      <c r="V121" s="309"/>
      <c r="W121" s="309"/>
      <c r="X121" s="294">
        <f t="shared" si="75"/>
        <v>0</v>
      </c>
      <c r="Y121" s="294">
        <f t="shared" si="76"/>
        <v>0</v>
      </c>
      <c r="Z121" s="294">
        <f t="shared" si="77"/>
        <v>0</v>
      </c>
      <c r="AA121" s="294">
        <f t="shared" si="78"/>
        <v>0</v>
      </c>
      <c r="AB121" s="294">
        <f t="shared" si="79"/>
        <v>0</v>
      </c>
      <c r="AC121" s="294">
        <f t="shared" si="80"/>
        <v>0</v>
      </c>
      <c r="AD121" s="284">
        <f t="shared" si="81"/>
        <v>0</v>
      </c>
      <c r="AE121" s="284">
        <f t="shared" si="82"/>
        <v>0</v>
      </c>
      <c r="AF121" s="284">
        <f t="shared" si="83"/>
        <v>0</v>
      </c>
      <c r="AG121" s="284">
        <f t="shared" si="84"/>
        <v>0</v>
      </c>
      <c r="AH121" s="284">
        <f t="shared" si="85"/>
        <v>0</v>
      </c>
      <c r="AI121" s="284">
        <f t="shared" si="86"/>
        <v>0</v>
      </c>
      <c r="AJ121" s="285">
        <f t="shared" si="87"/>
        <v>0</v>
      </c>
      <c r="AK121" s="285">
        <f t="shared" si="88"/>
        <v>0</v>
      </c>
      <c r="AL121" s="285">
        <f t="shared" si="89"/>
        <v>0</v>
      </c>
      <c r="AM121" s="285">
        <f t="shared" si="90"/>
        <v>0</v>
      </c>
      <c r="AN121" s="285">
        <f t="shared" si="91"/>
        <v>0</v>
      </c>
      <c r="AO121" s="285">
        <f t="shared" si="92"/>
        <v>0</v>
      </c>
      <c r="AP121" s="310">
        <f t="shared" si="93"/>
        <v>0</v>
      </c>
      <c r="AQ121" s="310">
        <f t="shared" si="94"/>
        <v>0</v>
      </c>
      <c r="AR121" s="310">
        <f t="shared" si="95"/>
        <v>0</v>
      </c>
      <c r="AS121" s="310">
        <f t="shared" si="96"/>
        <v>0</v>
      </c>
      <c r="AT121" s="310">
        <f t="shared" si="97"/>
        <v>0</v>
      </c>
      <c r="AU121" s="301">
        <f t="array" ref="AU121">IFERROR(INDEX(X121:AC121,SMALL(IF(AD121:AI121=AV121,COLUMN(AD121:AI121)-COLUMN(AD121)+1),COUNTIF(AP121:AP121,AV121))),0)</f>
        <v>0</v>
      </c>
      <c r="AV121" s="301">
        <f t="shared" si="98"/>
        <v>0</v>
      </c>
      <c r="AW121" s="301">
        <f t="array" ref="AW121">IFERROR(INDEX(AJ121:AO121,SMALL(IF(AD121:AI121=AV121,COLUMN(AD121:AI121)-COLUMN(AD121)+1),COUNTIF(AP121:AP121,AV121))),0)</f>
        <v>0</v>
      </c>
      <c r="AX121" s="302">
        <f t="array" ref="AX121">IFERROR(INDEX(X121:AC121,SMALL(IF(AD121:AI121=AY121,COLUMN(AD121:AI121)-COLUMN(AD121)+1),COUNTIF(AP121:AQ121,AY121))),0)</f>
        <v>0</v>
      </c>
      <c r="AY121" s="302">
        <f t="array" ref="AY121">IFERROR(LARGE(AD121:AI121,2),0)</f>
        <v>0</v>
      </c>
      <c r="AZ121" s="303">
        <f t="array" ref="AZ121">IFERROR(INDEX(AJ121:AO121,SMALL(IF(AD121:AI121=AY121,COLUMN(AD121:AI121)-COLUMN(AD121)+1),COUNTIF(AP121:AQ121,AY121))),0)</f>
        <v>0</v>
      </c>
      <c r="BA121" s="304">
        <f t="array" ref="BA121">IFERROR(INDEX(X121:AC121,SMALL(IF(AD121:AI121=BB121,COLUMN(AD121:AI121)-COLUMN(AD121)+1),COUNTIF(AP121:AR121,BB121))),0)</f>
        <v>0</v>
      </c>
      <c r="BB121" s="304">
        <f t="array" ref="BB121">IFERROR(LARGE(AD121:AI121,3),0)</f>
        <v>0</v>
      </c>
      <c r="BC121" s="304">
        <f t="array" ref="BC121">IFERROR(INDEX(AJ121:AO121,SMALL(IF(AD121:AI121=BB121,COLUMN(AD121:AI121)-COLUMN(AD121)+1),COUNTIF(AP121:AR121,BB121))),0)</f>
        <v>0</v>
      </c>
      <c r="BD121" s="305">
        <f t="array" ref="BD121">IFERROR(INDEX(X121:AC121,SMALL(IF(AD121:AI121=BE121,COLUMN(AD121:AI121)-COLUMN(AD121)+1),COUNTIF(AP121:AS121,BE121))),0)</f>
        <v>0</v>
      </c>
      <c r="BE121" s="305">
        <f t="shared" si="99"/>
        <v>0</v>
      </c>
      <c r="BF121" s="305">
        <f t="array" ref="BF121">IFERROR(INDEX(AJ121:AO121,SMALL(IF(AD121:AI121=BE121,COLUMN(AD121:AI121)-COLUMN(AD121)+1),COUNTIF(AP121:AS121,BE121))),0)</f>
        <v>0</v>
      </c>
      <c r="BG121" s="306">
        <f t="array" ref="BG121">IFERROR(INDEX(X121:AC121,SMALL(IF(AD121:AI121=BH121,COLUMN(AD121:AI121)-COLUMN(AD121)+1),COUNTIF(AP121:AT121,BH121))),0)</f>
        <v>0</v>
      </c>
      <c r="BH121" s="306">
        <f t="shared" si="100"/>
        <v>0</v>
      </c>
      <c r="BI121" s="306">
        <f t="array" ref="BI121">IFERROR(INDEX(AJ121:AO121,SMALL(IF(AD121:AI121=BH121,COLUMN(AD121:AI121)-COLUMN(AD121)+1),COUNTIF(AP121:AT121,BH121))),0)</f>
        <v>0</v>
      </c>
      <c r="BJ121" s="307">
        <f>IF(COUNTIF(AD121:AI121,0)=0,IF(COUNTIFS(AD121:AI121,"*F*")=0,SUM(LARGE(AD121:AI121,{1,2,3,4,5})),IF(COUNTIFS(AD121:AI121,"*F*")=1,SUM(LARGE(AD121:AI121,{1,2,3,4,5})),IF(COUNTIFS(AD121:AI121,"*F*")=2,"C",IF(COUNTIFS(AD121:AI121,"*F*")&gt;2,"F")))),IF(COUNTIFS(AD121:AH121,"*F*")=0,SUM(AD121:AH121),IF(COUNTIFS(AD121:AH121,"*F*")=1,"C",IF(COUNTIFS(AD121:AH121,"*F*")&gt;=2,"F"))))</f>
        <v>0</v>
      </c>
      <c r="BK121" s="308">
        <f t="shared" si="101"/>
        <v>0</v>
      </c>
    </row>
    <row r="122" spans="1:63" ht="15" x14ac:dyDescent="0.25">
      <c r="A122" s="317">
        <v>120</v>
      </c>
      <c r="B122" s="287" t="str">
        <f t="shared" si="74"/>
        <v/>
      </c>
      <c r="C122" s="296"/>
      <c r="D122" s="309"/>
      <c r="E122" s="309"/>
      <c r="F122" s="309"/>
      <c r="G122" s="309"/>
      <c r="H122" s="309"/>
      <c r="I122" s="309"/>
      <c r="J122" s="309"/>
      <c r="K122" s="309"/>
      <c r="L122" s="309"/>
      <c r="M122" s="315"/>
      <c r="N122" s="315"/>
      <c r="O122" s="309"/>
      <c r="P122" s="309"/>
      <c r="Q122" s="309"/>
      <c r="R122" s="309"/>
      <c r="S122" s="309"/>
      <c r="T122" s="309"/>
      <c r="U122" s="309"/>
      <c r="V122" s="309"/>
      <c r="W122" s="309"/>
      <c r="X122" s="294">
        <f t="shared" si="75"/>
        <v>0</v>
      </c>
      <c r="Y122" s="294">
        <f t="shared" si="76"/>
        <v>0</v>
      </c>
      <c r="Z122" s="294">
        <f t="shared" si="77"/>
        <v>0</v>
      </c>
      <c r="AA122" s="294">
        <f t="shared" si="78"/>
        <v>0</v>
      </c>
      <c r="AB122" s="294">
        <f t="shared" si="79"/>
        <v>0</v>
      </c>
      <c r="AC122" s="294">
        <f t="shared" si="80"/>
        <v>0</v>
      </c>
      <c r="AD122" s="284">
        <f t="shared" si="81"/>
        <v>0</v>
      </c>
      <c r="AE122" s="284">
        <f t="shared" si="82"/>
        <v>0</v>
      </c>
      <c r="AF122" s="284">
        <f t="shared" si="83"/>
        <v>0</v>
      </c>
      <c r="AG122" s="284">
        <f t="shared" si="84"/>
        <v>0</v>
      </c>
      <c r="AH122" s="284">
        <f t="shared" si="85"/>
        <v>0</v>
      </c>
      <c r="AI122" s="284">
        <f t="shared" si="86"/>
        <v>0</v>
      </c>
      <c r="AJ122" s="285">
        <f t="shared" si="87"/>
        <v>0</v>
      </c>
      <c r="AK122" s="285">
        <f t="shared" si="88"/>
        <v>0</v>
      </c>
      <c r="AL122" s="285">
        <f t="shared" si="89"/>
        <v>0</v>
      </c>
      <c r="AM122" s="285">
        <f t="shared" si="90"/>
        <v>0</v>
      </c>
      <c r="AN122" s="285">
        <f t="shared" si="91"/>
        <v>0</v>
      </c>
      <c r="AO122" s="285">
        <f t="shared" si="92"/>
        <v>0</v>
      </c>
      <c r="AP122" s="310">
        <f t="shared" si="93"/>
        <v>0</v>
      </c>
      <c r="AQ122" s="310">
        <f t="shared" si="94"/>
        <v>0</v>
      </c>
      <c r="AR122" s="310">
        <f t="shared" si="95"/>
        <v>0</v>
      </c>
      <c r="AS122" s="310">
        <f t="shared" si="96"/>
        <v>0</v>
      </c>
      <c r="AT122" s="310">
        <f t="shared" si="97"/>
        <v>0</v>
      </c>
      <c r="AU122" s="301">
        <f t="array" ref="AU122">IFERROR(INDEX(X122:AC122,SMALL(IF(AD122:AI122=AV122,COLUMN(AD122:AI122)-COLUMN(AD122)+1),COUNTIF(AP122:AP122,AV122))),0)</f>
        <v>0</v>
      </c>
      <c r="AV122" s="301">
        <f t="shared" si="98"/>
        <v>0</v>
      </c>
      <c r="AW122" s="301">
        <f t="array" ref="AW122">IFERROR(INDEX(AJ122:AO122,SMALL(IF(AD122:AI122=AV122,COLUMN(AD122:AI122)-COLUMN(AD122)+1),COUNTIF(AP122:AP122,AV122))),0)</f>
        <v>0</v>
      </c>
      <c r="AX122" s="302">
        <f t="array" ref="AX122">IFERROR(INDEX(X122:AC122,SMALL(IF(AD122:AI122=AY122,COLUMN(AD122:AI122)-COLUMN(AD122)+1),COUNTIF(AP122:AQ122,AY122))),0)</f>
        <v>0</v>
      </c>
      <c r="AY122" s="302">
        <f t="array" ref="AY122">IFERROR(LARGE(AD122:AI122,2),0)</f>
        <v>0</v>
      </c>
      <c r="AZ122" s="303">
        <f t="array" ref="AZ122">IFERROR(INDEX(AJ122:AO122,SMALL(IF(AD122:AI122=AY122,COLUMN(AD122:AI122)-COLUMN(AD122)+1),COUNTIF(AP122:AQ122,AY122))),0)</f>
        <v>0</v>
      </c>
      <c r="BA122" s="304">
        <f t="array" ref="BA122">IFERROR(INDEX(X122:AC122,SMALL(IF(AD122:AI122=BB122,COLUMN(AD122:AI122)-COLUMN(AD122)+1),COUNTIF(AP122:AR122,BB122))),0)</f>
        <v>0</v>
      </c>
      <c r="BB122" s="304">
        <f t="array" ref="BB122">IFERROR(LARGE(AD122:AI122,3),0)</f>
        <v>0</v>
      </c>
      <c r="BC122" s="304">
        <f t="array" ref="BC122">IFERROR(INDEX(AJ122:AO122,SMALL(IF(AD122:AI122=BB122,COLUMN(AD122:AI122)-COLUMN(AD122)+1),COUNTIF(AP122:AR122,BB122))),0)</f>
        <v>0</v>
      </c>
      <c r="BD122" s="305">
        <f t="array" ref="BD122">IFERROR(INDEX(X122:AC122,SMALL(IF(AD122:AI122=BE122,COLUMN(AD122:AI122)-COLUMN(AD122)+1),COUNTIF(AP122:AS122,BE122))),0)</f>
        <v>0</v>
      </c>
      <c r="BE122" s="305">
        <f t="shared" si="99"/>
        <v>0</v>
      </c>
      <c r="BF122" s="305">
        <f t="array" ref="BF122">IFERROR(INDEX(AJ122:AO122,SMALL(IF(AD122:AI122=BE122,COLUMN(AD122:AI122)-COLUMN(AD122)+1),COUNTIF(AP122:AS122,BE122))),0)</f>
        <v>0</v>
      </c>
      <c r="BG122" s="306">
        <f t="array" ref="BG122">IFERROR(INDEX(X122:AC122,SMALL(IF(AD122:AI122=BH122,COLUMN(AD122:AI122)-COLUMN(AD122)+1),COUNTIF(AP122:AT122,BH122))),0)</f>
        <v>0</v>
      </c>
      <c r="BH122" s="306">
        <f t="shared" si="100"/>
        <v>0</v>
      </c>
      <c r="BI122" s="306">
        <f t="array" ref="BI122">IFERROR(INDEX(AJ122:AO122,SMALL(IF(AD122:AI122=BH122,COLUMN(AD122:AI122)-COLUMN(AD122)+1),COUNTIF(AP122:AT122,BH122))),0)</f>
        <v>0</v>
      </c>
      <c r="BJ122" s="307">
        <f>IF(COUNTIF(AD122:AI122,0)=0,IF(COUNTIFS(AD122:AI122,"*F*")=0,SUM(LARGE(AD122:AI122,{1,2,3,4,5})),IF(COUNTIFS(AD122:AI122,"*F*")=1,SUM(LARGE(AD122:AI122,{1,2,3,4,5})),IF(COUNTIFS(AD122:AI122,"*F*")=2,"C",IF(COUNTIFS(AD122:AI122,"*F*")&gt;2,"F")))),IF(COUNTIFS(AD122:AH122,"*F*")=0,SUM(AD122:AH122),IF(COUNTIFS(AD122:AH122,"*F*")=1,"C",IF(COUNTIFS(AD122:AH122,"*F*")&gt;=2,"F"))))</f>
        <v>0</v>
      </c>
      <c r="BK122" s="308">
        <f t="shared" si="101"/>
        <v>0</v>
      </c>
    </row>
    <row r="123" spans="1:63" ht="15" x14ac:dyDescent="0.25">
      <c r="A123" s="317">
        <v>121</v>
      </c>
      <c r="B123" s="287" t="str">
        <f t="shared" si="74"/>
        <v/>
      </c>
      <c r="C123" s="296"/>
      <c r="D123" s="309"/>
      <c r="E123" s="309"/>
      <c r="F123" s="309"/>
      <c r="G123" s="309"/>
      <c r="H123" s="309"/>
      <c r="I123" s="309"/>
      <c r="J123" s="309"/>
      <c r="K123" s="309"/>
      <c r="L123" s="309"/>
      <c r="M123" s="315"/>
      <c r="N123" s="315"/>
      <c r="O123" s="309"/>
      <c r="P123" s="309"/>
      <c r="Q123" s="309"/>
      <c r="R123" s="309"/>
      <c r="S123" s="309"/>
      <c r="T123" s="309"/>
      <c r="U123" s="309"/>
      <c r="V123" s="309"/>
      <c r="W123" s="309"/>
      <c r="X123" s="294">
        <f t="shared" si="75"/>
        <v>0</v>
      </c>
      <c r="Y123" s="294">
        <f t="shared" si="76"/>
        <v>0</v>
      </c>
      <c r="Z123" s="294">
        <f t="shared" si="77"/>
        <v>0</v>
      </c>
      <c r="AA123" s="294">
        <f t="shared" si="78"/>
        <v>0</v>
      </c>
      <c r="AB123" s="294">
        <f t="shared" si="79"/>
        <v>0</v>
      </c>
      <c r="AC123" s="294">
        <f t="shared" si="80"/>
        <v>0</v>
      </c>
      <c r="AD123" s="284">
        <f t="shared" si="81"/>
        <v>0</v>
      </c>
      <c r="AE123" s="284">
        <f t="shared" si="82"/>
        <v>0</v>
      </c>
      <c r="AF123" s="284">
        <f t="shared" si="83"/>
        <v>0</v>
      </c>
      <c r="AG123" s="284">
        <f t="shared" si="84"/>
        <v>0</v>
      </c>
      <c r="AH123" s="284">
        <f t="shared" si="85"/>
        <v>0</v>
      </c>
      <c r="AI123" s="284">
        <f t="shared" si="86"/>
        <v>0</v>
      </c>
      <c r="AJ123" s="285">
        <f t="shared" si="87"/>
        <v>0</v>
      </c>
      <c r="AK123" s="285">
        <f t="shared" si="88"/>
        <v>0</v>
      </c>
      <c r="AL123" s="285">
        <f t="shared" si="89"/>
        <v>0</v>
      </c>
      <c r="AM123" s="285">
        <f t="shared" si="90"/>
        <v>0</v>
      </c>
      <c r="AN123" s="285">
        <f t="shared" si="91"/>
        <v>0</v>
      </c>
      <c r="AO123" s="285">
        <f t="shared" si="92"/>
        <v>0</v>
      </c>
      <c r="AP123" s="310">
        <f t="shared" si="93"/>
        <v>0</v>
      </c>
      <c r="AQ123" s="310">
        <f t="shared" si="94"/>
        <v>0</v>
      </c>
      <c r="AR123" s="310">
        <f t="shared" si="95"/>
        <v>0</v>
      </c>
      <c r="AS123" s="310">
        <f t="shared" si="96"/>
        <v>0</v>
      </c>
      <c r="AT123" s="310">
        <f t="shared" si="97"/>
        <v>0</v>
      </c>
      <c r="AU123" s="301">
        <f t="array" ref="AU123">IFERROR(INDEX(X123:AC123,SMALL(IF(AD123:AI123=AV123,COLUMN(AD123:AI123)-COLUMN(AD123)+1),COUNTIF(AP123:AP123,AV123))),0)</f>
        <v>0</v>
      </c>
      <c r="AV123" s="301">
        <f t="shared" si="98"/>
        <v>0</v>
      </c>
      <c r="AW123" s="301">
        <f t="array" ref="AW123">IFERROR(INDEX(AJ123:AO123,SMALL(IF(AD123:AI123=AV123,COLUMN(AD123:AI123)-COLUMN(AD123)+1),COUNTIF(AP123:AP123,AV123))),0)</f>
        <v>0</v>
      </c>
      <c r="AX123" s="302">
        <f t="array" ref="AX123">IFERROR(INDEX(X123:AC123,SMALL(IF(AD123:AI123=AY123,COLUMN(AD123:AI123)-COLUMN(AD123)+1),COUNTIF(AP123:AQ123,AY123))),0)</f>
        <v>0</v>
      </c>
      <c r="AY123" s="302">
        <f t="array" ref="AY123">IFERROR(LARGE(AD123:AI123,2),0)</f>
        <v>0</v>
      </c>
      <c r="AZ123" s="303">
        <f t="array" ref="AZ123">IFERROR(INDEX(AJ123:AO123,SMALL(IF(AD123:AI123=AY123,COLUMN(AD123:AI123)-COLUMN(AD123)+1),COUNTIF(AP123:AQ123,AY123))),0)</f>
        <v>0</v>
      </c>
      <c r="BA123" s="304">
        <f t="array" ref="BA123">IFERROR(INDEX(X123:AC123,SMALL(IF(AD123:AI123=BB123,COLUMN(AD123:AI123)-COLUMN(AD123)+1),COUNTIF(AP123:AR123,BB123))),0)</f>
        <v>0</v>
      </c>
      <c r="BB123" s="304">
        <f t="array" ref="BB123">IFERROR(LARGE(AD123:AI123,3),0)</f>
        <v>0</v>
      </c>
      <c r="BC123" s="304">
        <f t="array" ref="BC123">IFERROR(INDEX(AJ123:AO123,SMALL(IF(AD123:AI123=BB123,COLUMN(AD123:AI123)-COLUMN(AD123)+1),COUNTIF(AP123:AR123,BB123))),0)</f>
        <v>0</v>
      </c>
      <c r="BD123" s="305">
        <f t="array" ref="BD123">IFERROR(INDEX(X123:AC123,SMALL(IF(AD123:AI123=BE123,COLUMN(AD123:AI123)-COLUMN(AD123)+1),COUNTIF(AP123:AS123,BE123))),0)</f>
        <v>0</v>
      </c>
      <c r="BE123" s="305">
        <f t="shared" si="99"/>
        <v>0</v>
      </c>
      <c r="BF123" s="305">
        <f t="array" ref="BF123">IFERROR(INDEX(AJ123:AO123,SMALL(IF(AD123:AI123=BE123,COLUMN(AD123:AI123)-COLUMN(AD123)+1),COUNTIF(AP123:AS123,BE123))),0)</f>
        <v>0</v>
      </c>
      <c r="BG123" s="306">
        <f t="array" ref="BG123">IFERROR(INDEX(X123:AC123,SMALL(IF(AD123:AI123=BH123,COLUMN(AD123:AI123)-COLUMN(AD123)+1),COUNTIF(AP123:AT123,BH123))),0)</f>
        <v>0</v>
      </c>
      <c r="BH123" s="306">
        <f t="shared" si="100"/>
        <v>0</v>
      </c>
      <c r="BI123" s="306">
        <f t="array" ref="BI123">IFERROR(INDEX(AJ123:AO123,SMALL(IF(AD123:AI123=BH123,COLUMN(AD123:AI123)-COLUMN(AD123)+1),COUNTIF(AP123:AT123,BH123))),0)</f>
        <v>0</v>
      </c>
      <c r="BJ123" s="307">
        <f>IF(COUNTIF(AD123:AI123,0)=0,IF(COUNTIFS(AD123:AI123,"*F*")=0,SUM(LARGE(AD123:AI123,{1,2,3,4,5})),IF(COUNTIFS(AD123:AI123,"*F*")=1,SUM(LARGE(AD123:AI123,{1,2,3,4,5})),IF(COUNTIFS(AD123:AI123,"*F*")=2,"C",IF(COUNTIFS(AD123:AI123,"*F*")&gt;2,"F")))),IF(COUNTIFS(AD123:AH123,"*F*")=0,SUM(AD123:AH123),IF(COUNTIFS(AD123:AH123,"*F*")=1,"C",IF(COUNTIFS(AD123:AH123,"*F*")&gt;=2,"F"))))</f>
        <v>0</v>
      </c>
      <c r="BK123" s="308">
        <f t="shared" si="101"/>
        <v>0</v>
      </c>
    </row>
    <row r="124" spans="1:63" ht="15" x14ac:dyDescent="0.25">
      <c r="A124" s="317">
        <v>122</v>
      </c>
      <c r="B124" s="287" t="str">
        <f t="shared" si="74"/>
        <v/>
      </c>
      <c r="C124" s="296"/>
      <c r="D124" s="309"/>
      <c r="E124" s="309"/>
      <c r="F124" s="309"/>
      <c r="G124" s="309"/>
      <c r="H124" s="309"/>
      <c r="I124" s="309"/>
      <c r="J124" s="309"/>
      <c r="K124" s="309"/>
      <c r="L124" s="309"/>
      <c r="M124" s="315"/>
      <c r="N124" s="315"/>
      <c r="O124" s="309"/>
      <c r="P124" s="309"/>
      <c r="Q124" s="309"/>
      <c r="R124" s="309"/>
      <c r="S124" s="309"/>
      <c r="T124" s="309"/>
      <c r="U124" s="309"/>
      <c r="V124" s="309"/>
      <c r="W124" s="309"/>
      <c r="X124" s="294">
        <f t="shared" si="75"/>
        <v>0</v>
      </c>
      <c r="Y124" s="294">
        <f t="shared" si="76"/>
        <v>0</v>
      </c>
      <c r="Z124" s="294">
        <f t="shared" si="77"/>
        <v>0</v>
      </c>
      <c r="AA124" s="294">
        <f t="shared" si="78"/>
        <v>0</v>
      </c>
      <c r="AB124" s="294">
        <f t="shared" si="79"/>
        <v>0</v>
      </c>
      <c r="AC124" s="294">
        <f t="shared" si="80"/>
        <v>0</v>
      </c>
      <c r="AD124" s="284">
        <f t="shared" si="81"/>
        <v>0</v>
      </c>
      <c r="AE124" s="284">
        <f t="shared" si="82"/>
        <v>0</v>
      </c>
      <c r="AF124" s="284">
        <f t="shared" si="83"/>
        <v>0</v>
      </c>
      <c r="AG124" s="284">
        <f t="shared" si="84"/>
        <v>0</v>
      </c>
      <c r="AH124" s="284">
        <f t="shared" si="85"/>
        <v>0</v>
      </c>
      <c r="AI124" s="284">
        <f t="shared" si="86"/>
        <v>0</v>
      </c>
      <c r="AJ124" s="285">
        <f t="shared" si="87"/>
        <v>0</v>
      </c>
      <c r="AK124" s="285">
        <f t="shared" si="88"/>
        <v>0</v>
      </c>
      <c r="AL124" s="285">
        <f t="shared" si="89"/>
        <v>0</v>
      </c>
      <c r="AM124" s="285">
        <f t="shared" si="90"/>
        <v>0</v>
      </c>
      <c r="AN124" s="285">
        <f t="shared" si="91"/>
        <v>0</v>
      </c>
      <c r="AO124" s="285">
        <f t="shared" si="92"/>
        <v>0</v>
      </c>
      <c r="AP124" s="310">
        <f t="shared" si="93"/>
        <v>0</v>
      </c>
      <c r="AQ124" s="310">
        <f t="shared" si="94"/>
        <v>0</v>
      </c>
      <c r="AR124" s="310">
        <f t="shared" si="95"/>
        <v>0</v>
      </c>
      <c r="AS124" s="310">
        <f t="shared" si="96"/>
        <v>0</v>
      </c>
      <c r="AT124" s="310">
        <f t="shared" si="97"/>
        <v>0</v>
      </c>
      <c r="AU124" s="301">
        <f t="array" ref="AU124">IFERROR(INDEX(X124:AC124,SMALL(IF(AD124:AI124=AV124,COLUMN(AD124:AI124)-COLUMN(AD124)+1),COUNTIF(AP124:AP124,AV124))),0)</f>
        <v>0</v>
      </c>
      <c r="AV124" s="301">
        <f t="shared" si="98"/>
        <v>0</v>
      </c>
      <c r="AW124" s="301">
        <f t="array" ref="AW124">IFERROR(INDEX(AJ124:AO124,SMALL(IF(AD124:AI124=AV124,COLUMN(AD124:AI124)-COLUMN(AD124)+1),COUNTIF(AP124:AP124,AV124))),0)</f>
        <v>0</v>
      </c>
      <c r="AX124" s="302">
        <f t="array" ref="AX124">IFERROR(INDEX(X124:AC124,SMALL(IF(AD124:AI124=AY124,COLUMN(AD124:AI124)-COLUMN(AD124)+1),COUNTIF(AP124:AQ124,AY124))),0)</f>
        <v>0</v>
      </c>
      <c r="AY124" s="302">
        <f t="array" ref="AY124">IFERROR(LARGE(AD124:AI124,2),0)</f>
        <v>0</v>
      </c>
      <c r="AZ124" s="303">
        <f t="array" ref="AZ124">IFERROR(INDEX(AJ124:AO124,SMALL(IF(AD124:AI124=AY124,COLUMN(AD124:AI124)-COLUMN(AD124)+1),COUNTIF(AP124:AQ124,AY124))),0)</f>
        <v>0</v>
      </c>
      <c r="BA124" s="304">
        <f t="array" ref="BA124">IFERROR(INDEX(X124:AC124,SMALL(IF(AD124:AI124=BB124,COLUMN(AD124:AI124)-COLUMN(AD124)+1),COUNTIF(AP124:AR124,BB124))),0)</f>
        <v>0</v>
      </c>
      <c r="BB124" s="304">
        <f t="array" ref="BB124">IFERROR(LARGE(AD124:AI124,3),0)</f>
        <v>0</v>
      </c>
      <c r="BC124" s="304">
        <f t="array" ref="BC124">IFERROR(INDEX(AJ124:AO124,SMALL(IF(AD124:AI124=BB124,COLUMN(AD124:AI124)-COLUMN(AD124)+1),COUNTIF(AP124:AR124,BB124))),0)</f>
        <v>0</v>
      </c>
      <c r="BD124" s="305">
        <f t="array" ref="BD124">IFERROR(INDEX(X124:AC124,SMALL(IF(AD124:AI124=BE124,COLUMN(AD124:AI124)-COLUMN(AD124)+1),COUNTIF(AP124:AS124,BE124))),0)</f>
        <v>0</v>
      </c>
      <c r="BE124" s="305">
        <f t="shared" si="99"/>
        <v>0</v>
      </c>
      <c r="BF124" s="305">
        <f t="array" ref="BF124">IFERROR(INDEX(AJ124:AO124,SMALL(IF(AD124:AI124=BE124,COLUMN(AD124:AI124)-COLUMN(AD124)+1),COUNTIF(AP124:AS124,BE124))),0)</f>
        <v>0</v>
      </c>
      <c r="BG124" s="306">
        <f t="array" ref="BG124">IFERROR(INDEX(X124:AC124,SMALL(IF(AD124:AI124=BH124,COLUMN(AD124:AI124)-COLUMN(AD124)+1),COUNTIF(AP124:AT124,BH124))),0)</f>
        <v>0</v>
      </c>
      <c r="BH124" s="306">
        <f t="shared" si="100"/>
        <v>0</v>
      </c>
      <c r="BI124" s="306">
        <f t="array" ref="BI124">IFERROR(INDEX(AJ124:AO124,SMALL(IF(AD124:AI124=BH124,COLUMN(AD124:AI124)-COLUMN(AD124)+1),COUNTIF(AP124:AT124,BH124))),0)</f>
        <v>0</v>
      </c>
      <c r="BJ124" s="307">
        <f>IF(COUNTIF(AD124:AI124,0)=0,IF(COUNTIFS(AD124:AI124,"*F*")=0,SUM(LARGE(AD124:AI124,{1,2,3,4,5})),IF(COUNTIFS(AD124:AI124,"*F*")=1,SUM(LARGE(AD124:AI124,{1,2,3,4,5})),IF(COUNTIFS(AD124:AI124,"*F*")=2,"C",IF(COUNTIFS(AD124:AI124,"*F*")&gt;2,"F")))),IF(COUNTIFS(AD124:AH124,"*F*")=0,SUM(AD124:AH124),IF(COUNTIFS(AD124:AH124,"*F*")=1,"C",IF(COUNTIFS(AD124:AH124,"*F*")&gt;=2,"F"))))</f>
        <v>0</v>
      </c>
      <c r="BK124" s="308">
        <f t="shared" si="101"/>
        <v>0</v>
      </c>
    </row>
    <row r="125" spans="1:63" ht="15" x14ac:dyDescent="0.25">
      <c r="A125" s="317">
        <v>123</v>
      </c>
      <c r="B125" s="287" t="str">
        <f t="shared" si="74"/>
        <v/>
      </c>
      <c r="C125" s="296"/>
      <c r="D125" s="309"/>
      <c r="E125" s="309"/>
      <c r="F125" s="309"/>
      <c r="G125" s="309"/>
      <c r="H125" s="309"/>
      <c r="I125" s="309"/>
      <c r="J125" s="309"/>
      <c r="K125" s="309"/>
      <c r="L125" s="309"/>
      <c r="M125" s="315"/>
      <c r="N125" s="315"/>
      <c r="O125" s="309"/>
      <c r="P125" s="309"/>
      <c r="Q125" s="309"/>
      <c r="R125" s="309"/>
      <c r="S125" s="309"/>
      <c r="T125" s="309"/>
      <c r="U125" s="309"/>
      <c r="V125" s="309"/>
      <c r="W125" s="309"/>
      <c r="X125" s="294">
        <f t="shared" si="75"/>
        <v>0</v>
      </c>
      <c r="Y125" s="294">
        <f t="shared" si="76"/>
        <v>0</v>
      </c>
      <c r="Z125" s="294">
        <f t="shared" si="77"/>
        <v>0</v>
      </c>
      <c r="AA125" s="294">
        <f t="shared" si="78"/>
        <v>0</v>
      </c>
      <c r="AB125" s="294">
        <f t="shared" si="79"/>
        <v>0</v>
      </c>
      <c r="AC125" s="294">
        <f t="shared" si="80"/>
        <v>0</v>
      </c>
      <c r="AD125" s="284">
        <f t="shared" si="81"/>
        <v>0</v>
      </c>
      <c r="AE125" s="284">
        <f t="shared" si="82"/>
        <v>0</v>
      </c>
      <c r="AF125" s="284">
        <f t="shared" si="83"/>
        <v>0</v>
      </c>
      <c r="AG125" s="284">
        <f t="shared" si="84"/>
        <v>0</v>
      </c>
      <c r="AH125" s="284">
        <f t="shared" si="85"/>
        <v>0</v>
      </c>
      <c r="AI125" s="284">
        <f t="shared" si="86"/>
        <v>0</v>
      </c>
      <c r="AJ125" s="285">
        <f t="shared" si="87"/>
        <v>0</v>
      </c>
      <c r="AK125" s="285">
        <f t="shared" si="88"/>
        <v>0</v>
      </c>
      <c r="AL125" s="285">
        <f t="shared" si="89"/>
        <v>0</v>
      </c>
      <c r="AM125" s="285">
        <f t="shared" si="90"/>
        <v>0</v>
      </c>
      <c r="AN125" s="285">
        <f t="shared" si="91"/>
        <v>0</v>
      </c>
      <c r="AO125" s="285">
        <f t="shared" si="92"/>
        <v>0</v>
      </c>
      <c r="AP125" s="310">
        <f t="shared" si="93"/>
        <v>0</v>
      </c>
      <c r="AQ125" s="310">
        <f t="shared" si="94"/>
        <v>0</v>
      </c>
      <c r="AR125" s="310">
        <f t="shared" si="95"/>
        <v>0</v>
      </c>
      <c r="AS125" s="310">
        <f t="shared" si="96"/>
        <v>0</v>
      </c>
      <c r="AT125" s="310">
        <f t="shared" si="97"/>
        <v>0</v>
      </c>
      <c r="AU125" s="301">
        <f t="array" ref="AU125">IFERROR(INDEX(X125:AC125,SMALL(IF(AD125:AI125=AV125,COLUMN(AD125:AI125)-COLUMN(AD125)+1),COUNTIF(AP125:AP125,AV125))),0)</f>
        <v>0</v>
      </c>
      <c r="AV125" s="301">
        <f t="shared" si="98"/>
        <v>0</v>
      </c>
      <c r="AW125" s="301">
        <f t="array" ref="AW125">IFERROR(INDEX(AJ125:AO125,SMALL(IF(AD125:AI125=AV125,COLUMN(AD125:AI125)-COLUMN(AD125)+1),COUNTIF(AP125:AP125,AV125))),0)</f>
        <v>0</v>
      </c>
      <c r="AX125" s="302">
        <f t="array" ref="AX125">IFERROR(INDEX(X125:AC125,SMALL(IF(AD125:AI125=AY125,COLUMN(AD125:AI125)-COLUMN(AD125)+1),COUNTIF(AP125:AQ125,AY125))),0)</f>
        <v>0</v>
      </c>
      <c r="AY125" s="302">
        <f t="array" ref="AY125">IFERROR(LARGE(AD125:AI125,2),0)</f>
        <v>0</v>
      </c>
      <c r="AZ125" s="303">
        <f t="array" ref="AZ125">IFERROR(INDEX(AJ125:AO125,SMALL(IF(AD125:AI125=AY125,COLUMN(AD125:AI125)-COLUMN(AD125)+1),COUNTIF(AP125:AQ125,AY125))),0)</f>
        <v>0</v>
      </c>
      <c r="BA125" s="304">
        <f t="array" ref="BA125">IFERROR(INDEX(X125:AC125,SMALL(IF(AD125:AI125=BB125,COLUMN(AD125:AI125)-COLUMN(AD125)+1),COUNTIF(AP125:AR125,BB125))),0)</f>
        <v>0</v>
      </c>
      <c r="BB125" s="304">
        <f t="array" ref="BB125">IFERROR(LARGE(AD125:AI125,3),0)</f>
        <v>0</v>
      </c>
      <c r="BC125" s="304">
        <f t="array" ref="BC125">IFERROR(INDEX(AJ125:AO125,SMALL(IF(AD125:AI125=BB125,COLUMN(AD125:AI125)-COLUMN(AD125)+1),COUNTIF(AP125:AR125,BB125))),0)</f>
        <v>0</v>
      </c>
      <c r="BD125" s="305">
        <f t="array" ref="BD125">IFERROR(INDEX(X125:AC125,SMALL(IF(AD125:AI125=BE125,COLUMN(AD125:AI125)-COLUMN(AD125)+1),COUNTIF(AP125:AS125,BE125))),0)</f>
        <v>0</v>
      </c>
      <c r="BE125" s="305">
        <f t="shared" si="99"/>
        <v>0</v>
      </c>
      <c r="BF125" s="305">
        <f t="array" ref="BF125">IFERROR(INDEX(AJ125:AO125,SMALL(IF(AD125:AI125=BE125,COLUMN(AD125:AI125)-COLUMN(AD125)+1),COUNTIF(AP125:AS125,BE125))),0)</f>
        <v>0</v>
      </c>
      <c r="BG125" s="306">
        <f t="array" ref="BG125">IFERROR(INDEX(X125:AC125,SMALL(IF(AD125:AI125=BH125,COLUMN(AD125:AI125)-COLUMN(AD125)+1),COUNTIF(AP125:AT125,BH125))),0)</f>
        <v>0</v>
      </c>
      <c r="BH125" s="306">
        <f t="shared" si="100"/>
        <v>0</v>
      </c>
      <c r="BI125" s="306">
        <f t="array" ref="BI125">IFERROR(INDEX(AJ125:AO125,SMALL(IF(AD125:AI125=BH125,COLUMN(AD125:AI125)-COLUMN(AD125)+1),COUNTIF(AP125:AT125,BH125))),0)</f>
        <v>0</v>
      </c>
      <c r="BJ125" s="307">
        <f>IF(COUNTIF(AD125:AI125,0)=0,IF(COUNTIFS(AD125:AI125,"*F*")=0,SUM(LARGE(AD125:AI125,{1,2,3,4,5})),IF(COUNTIFS(AD125:AI125,"*F*")=1,SUM(LARGE(AD125:AI125,{1,2,3,4,5})),IF(COUNTIFS(AD125:AI125,"*F*")=2,"C",IF(COUNTIFS(AD125:AI125,"*F*")&gt;2,"F")))),IF(COUNTIFS(AD125:AH125,"*F*")=0,SUM(AD125:AH125),IF(COUNTIFS(AD125:AH125,"*F*")=1,"C",IF(COUNTIFS(AD125:AH125,"*F*")&gt;=2,"F"))))</f>
        <v>0</v>
      </c>
      <c r="BK125" s="308">
        <f t="shared" si="101"/>
        <v>0</v>
      </c>
    </row>
    <row r="126" spans="1:63" ht="15" x14ac:dyDescent="0.25">
      <c r="A126" s="317">
        <v>124</v>
      </c>
      <c r="B126" s="287" t="str">
        <f t="shared" si="74"/>
        <v/>
      </c>
      <c r="C126" s="296"/>
      <c r="D126" s="309"/>
      <c r="E126" s="309"/>
      <c r="F126" s="309"/>
      <c r="G126" s="309"/>
      <c r="H126" s="309"/>
      <c r="I126" s="309"/>
      <c r="J126" s="309"/>
      <c r="K126" s="309"/>
      <c r="L126" s="309"/>
      <c r="M126" s="315"/>
      <c r="N126" s="315"/>
      <c r="O126" s="309"/>
      <c r="P126" s="309"/>
      <c r="Q126" s="309"/>
      <c r="R126" s="309"/>
      <c r="S126" s="309"/>
      <c r="T126" s="309"/>
      <c r="U126" s="309"/>
      <c r="V126" s="309"/>
      <c r="W126" s="309"/>
      <c r="X126" s="294">
        <f t="shared" si="75"/>
        <v>0</v>
      </c>
      <c r="Y126" s="294">
        <f t="shared" si="76"/>
        <v>0</v>
      </c>
      <c r="Z126" s="294">
        <f t="shared" si="77"/>
        <v>0</v>
      </c>
      <c r="AA126" s="294">
        <f t="shared" si="78"/>
        <v>0</v>
      </c>
      <c r="AB126" s="294">
        <f t="shared" si="79"/>
        <v>0</v>
      </c>
      <c r="AC126" s="294">
        <f t="shared" si="80"/>
        <v>0</v>
      </c>
      <c r="AD126" s="284">
        <f t="shared" si="81"/>
        <v>0</v>
      </c>
      <c r="AE126" s="284">
        <f t="shared" si="82"/>
        <v>0</v>
      </c>
      <c r="AF126" s="284">
        <f t="shared" si="83"/>
        <v>0</v>
      </c>
      <c r="AG126" s="284">
        <f t="shared" si="84"/>
        <v>0</v>
      </c>
      <c r="AH126" s="284">
        <f t="shared" si="85"/>
        <v>0</v>
      </c>
      <c r="AI126" s="284">
        <f t="shared" si="86"/>
        <v>0</v>
      </c>
      <c r="AJ126" s="285">
        <f t="shared" si="87"/>
        <v>0</v>
      </c>
      <c r="AK126" s="285">
        <f t="shared" si="88"/>
        <v>0</v>
      </c>
      <c r="AL126" s="285">
        <f t="shared" si="89"/>
        <v>0</v>
      </c>
      <c r="AM126" s="285">
        <f t="shared" si="90"/>
        <v>0</v>
      </c>
      <c r="AN126" s="285">
        <f t="shared" si="91"/>
        <v>0</v>
      </c>
      <c r="AO126" s="285">
        <f t="shared" si="92"/>
        <v>0</v>
      </c>
      <c r="AP126" s="310">
        <f t="shared" si="93"/>
        <v>0</v>
      </c>
      <c r="AQ126" s="310">
        <f t="shared" si="94"/>
        <v>0</v>
      </c>
      <c r="AR126" s="310">
        <f t="shared" si="95"/>
        <v>0</v>
      </c>
      <c r="AS126" s="310">
        <f t="shared" si="96"/>
        <v>0</v>
      </c>
      <c r="AT126" s="310">
        <f t="shared" si="97"/>
        <v>0</v>
      </c>
      <c r="AU126" s="301">
        <f t="array" ref="AU126">IFERROR(INDEX(X126:AC126,SMALL(IF(AD126:AI126=AV126,COLUMN(AD126:AI126)-COLUMN(AD126)+1),COUNTIF(AP126:AP126,AV126))),0)</f>
        <v>0</v>
      </c>
      <c r="AV126" s="301">
        <f t="shared" si="98"/>
        <v>0</v>
      </c>
      <c r="AW126" s="301">
        <f t="array" ref="AW126">IFERROR(INDEX(AJ126:AO126,SMALL(IF(AD126:AI126=AV126,COLUMN(AD126:AI126)-COLUMN(AD126)+1),COUNTIF(AP126:AP126,AV126))),0)</f>
        <v>0</v>
      </c>
      <c r="AX126" s="302">
        <f t="array" ref="AX126">IFERROR(INDEX(X126:AC126,SMALL(IF(AD126:AI126=AY126,COLUMN(AD126:AI126)-COLUMN(AD126)+1),COUNTIF(AP126:AQ126,AY126))),0)</f>
        <v>0</v>
      </c>
      <c r="AY126" s="302">
        <f t="array" ref="AY126">IFERROR(LARGE(AD126:AI126,2),0)</f>
        <v>0</v>
      </c>
      <c r="AZ126" s="303">
        <f t="array" ref="AZ126">IFERROR(INDEX(AJ126:AO126,SMALL(IF(AD126:AI126=AY126,COLUMN(AD126:AI126)-COLUMN(AD126)+1),COUNTIF(AP126:AQ126,AY126))),0)</f>
        <v>0</v>
      </c>
      <c r="BA126" s="304">
        <f t="array" ref="BA126">IFERROR(INDEX(X126:AC126,SMALL(IF(AD126:AI126=BB126,COLUMN(AD126:AI126)-COLUMN(AD126)+1),COUNTIF(AP126:AR126,BB126))),0)</f>
        <v>0</v>
      </c>
      <c r="BB126" s="304">
        <f t="array" ref="BB126">IFERROR(LARGE(AD126:AI126,3),0)</f>
        <v>0</v>
      </c>
      <c r="BC126" s="304">
        <f t="array" ref="BC126">IFERROR(INDEX(AJ126:AO126,SMALL(IF(AD126:AI126=BB126,COLUMN(AD126:AI126)-COLUMN(AD126)+1),COUNTIF(AP126:AR126,BB126))),0)</f>
        <v>0</v>
      </c>
      <c r="BD126" s="305">
        <f t="array" ref="BD126">IFERROR(INDEX(X126:AC126,SMALL(IF(AD126:AI126=BE126,COLUMN(AD126:AI126)-COLUMN(AD126)+1),COUNTIF(AP126:AS126,BE126))),0)</f>
        <v>0</v>
      </c>
      <c r="BE126" s="305">
        <f t="shared" si="99"/>
        <v>0</v>
      </c>
      <c r="BF126" s="305">
        <f t="array" ref="BF126">IFERROR(INDEX(AJ126:AO126,SMALL(IF(AD126:AI126=BE126,COLUMN(AD126:AI126)-COLUMN(AD126)+1),COUNTIF(AP126:AS126,BE126))),0)</f>
        <v>0</v>
      </c>
      <c r="BG126" s="306">
        <f t="array" ref="BG126">IFERROR(INDEX(X126:AC126,SMALL(IF(AD126:AI126=BH126,COLUMN(AD126:AI126)-COLUMN(AD126)+1),COUNTIF(AP126:AT126,BH126))),0)</f>
        <v>0</v>
      </c>
      <c r="BH126" s="306">
        <f t="shared" si="100"/>
        <v>0</v>
      </c>
      <c r="BI126" s="306">
        <f t="array" ref="BI126">IFERROR(INDEX(AJ126:AO126,SMALL(IF(AD126:AI126=BH126,COLUMN(AD126:AI126)-COLUMN(AD126)+1),COUNTIF(AP126:AT126,BH126))),0)</f>
        <v>0</v>
      </c>
      <c r="BJ126" s="307">
        <f>IF(COUNTIF(AD126:AI126,0)=0,IF(COUNTIFS(AD126:AI126,"*F*")=0,SUM(LARGE(AD126:AI126,{1,2,3,4,5})),IF(COUNTIFS(AD126:AI126,"*F*")=1,SUM(LARGE(AD126:AI126,{1,2,3,4,5})),IF(COUNTIFS(AD126:AI126,"*F*")=2,"C",IF(COUNTIFS(AD126:AI126,"*F*")&gt;2,"F")))),IF(COUNTIFS(AD126:AH126,"*F*")=0,SUM(AD126:AH126),IF(COUNTIFS(AD126:AH126,"*F*")=1,"C",IF(COUNTIFS(AD126:AH126,"*F*")&gt;=2,"F"))))</f>
        <v>0</v>
      </c>
      <c r="BK126" s="308">
        <f t="shared" si="101"/>
        <v>0</v>
      </c>
    </row>
    <row r="127" spans="1:63" ht="15" x14ac:dyDescent="0.25">
      <c r="A127" s="317">
        <v>125</v>
      </c>
      <c r="B127" s="287" t="str">
        <f t="shared" si="74"/>
        <v/>
      </c>
      <c r="C127" s="296"/>
      <c r="D127" s="309"/>
      <c r="E127" s="309"/>
      <c r="F127" s="309"/>
      <c r="G127" s="309"/>
      <c r="H127" s="309"/>
      <c r="I127" s="309"/>
      <c r="J127" s="309"/>
      <c r="K127" s="309"/>
      <c r="L127" s="309"/>
      <c r="M127" s="315"/>
      <c r="N127" s="315"/>
      <c r="O127" s="309"/>
      <c r="P127" s="309"/>
      <c r="Q127" s="309"/>
      <c r="R127" s="309"/>
      <c r="S127" s="309"/>
      <c r="T127" s="309"/>
      <c r="U127" s="309"/>
      <c r="V127" s="309"/>
      <c r="W127" s="309"/>
      <c r="X127" s="294">
        <f t="shared" si="75"/>
        <v>0</v>
      </c>
      <c r="Y127" s="294">
        <f t="shared" si="76"/>
        <v>0</v>
      </c>
      <c r="Z127" s="294">
        <f t="shared" si="77"/>
        <v>0</v>
      </c>
      <c r="AA127" s="294">
        <f t="shared" si="78"/>
        <v>0</v>
      </c>
      <c r="AB127" s="294">
        <f t="shared" si="79"/>
        <v>0</v>
      </c>
      <c r="AC127" s="294">
        <f t="shared" si="80"/>
        <v>0</v>
      </c>
      <c r="AD127" s="284">
        <f t="shared" si="81"/>
        <v>0</v>
      </c>
      <c r="AE127" s="284">
        <f t="shared" si="82"/>
        <v>0</v>
      </c>
      <c r="AF127" s="284">
        <f t="shared" si="83"/>
        <v>0</v>
      </c>
      <c r="AG127" s="284">
        <f t="shared" si="84"/>
        <v>0</v>
      </c>
      <c r="AH127" s="284">
        <f t="shared" si="85"/>
        <v>0</v>
      </c>
      <c r="AI127" s="284">
        <f t="shared" si="86"/>
        <v>0</v>
      </c>
      <c r="AJ127" s="285">
        <f t="shared" si="87"/>
        <v>0</v>
      </c>
      <c r="AK127" s="285">
        <f t="shared" si="88"/>
        <v>0</v>
      </c>
      <c r="AL127" s="285">
        <f t="shared" si="89"/>
        <v>0</v>
      </c>
      <c r="AM127" s="285">
        <f t="shared" si="90"/>
        <v>0</v>
      </c>
      <c r="AN127" s="285">
        <f t="shared" si="91"/>
        <v>0</v>
      </c>
      <c r="AO127" s="285">
        <f t="shared" si="92"/>
        <v>0</v>
      </c>
      <c r="AP127" s="310">
        <f t="shared" si="93"/>
        <v>0</v>
      </c>
      <c r="AQ127" s="310">
        <f t="shared" si="94"/>
        <v>0</v>
      </c>
      <c r="AR127" s="310">
        <f t="shared" si="95"/>
        <v>0</v>
      </c>
      <c r="AS127" s="310">
        <f t="shared" si="96"/>
        <v>0</v>
      </c>
      <c r="AT127" s="310">
        <f t="shared" si="97"/>
        <v>0</v>
      </c>
      <c r="AU127" s="301">
        <f t="array" ref="AU127">IFERROR(INDEX(X127:AC127,SMALL(IF(AD127:AI127=AV127,COLUMN(AD127:AI127)-COLUMN(AD127)+1),COUNTIF(AP127:AP127,AV127))),0)</f>
        <v>0</v>
      </c>
      <c r="AV127" s="301">
        <f t="shared" si="98"/>
        <v>0</v>
      </c>
      <c r="AW127" s="301">
        <f t="array" ref="AW127">IFERROR(INDEX(AJ127:AO127,SMALL(IF(AD127:AI127=AV127,COLUMN(AD127:AI127)-COLUMN(AD127)+1),COUNTIF(AP127:AP127,AV127))),0)</f>
        <v>0</v>
      </c>
      <c r="AX127" s="302">
        <f t="array" ref="AX127">IFERROR(INDEX(X127:AC127,SMALL(IF(AD127:AI127=AY127,COLUMN(AD127:AI127)-COLUMN(AD127)+1),COUNTIF(AP127:AQ127,AY127))),0)</f>
        <v>0</v>
      </c>
      <c r="AY127" s="302">
        <f t="array" ref="AY127">IFERROR(LARGE(AD127:AI127,2),0)</f>
        <v>0</v>
      </c>
      <c r="AZ127" s="303">
        <f t="array" ref="AZ127">IFERROR(INDEX(AJ127:AO127,SMALL(IF(AD127:AI127=AY127,COLUMN(AD127:AI127)-COLUMN(AD127)+1),COUNTIF(AP127:AQ127,AY127))),0)</f>
        <v>0</v>
      </c>
      <c r="BA127" s="304">
        <f t="array" ref="BA127">IFERROR(INDEX(X127:AC127,SMALL(IF(AD127:AI127=BB127,COLUMN(AD127:AI127)-COLUMN(AD127)+1),COUNTIF(AP127:AR127,BB127))),0)</f>
        <v>0</v>
      </c>
      <c r="BB127" s="304">
        <f t="array" ref="BB127">IFERROR(LARGE(AD127:AI127,3),0)</f>
        <v>0</v>
      </c>
      <c r="BC127" s="304">
        <f t="array" ref="BC127">IFERROR(INDEX(AJ127:AO127,SMALL(IF(AD127:AI127=BB127,COLUMN(AD127:AI127)-COLUMN(AD127)+1),COUNTIF(AP127:AR127,BB127))),0)</f>
        <v>0</v>
      </c>
      <c r="BD127" s="305">
        <f t="array" ref="BD127">IFERROR(INDEX(X127:AC127,SMALL(IF(AD127:AI127=BE127,COLUMN(AD127:AI127)-COLUMN(AD127)+1),COUNTIF(AP127:AS127,BE127))),0)</f>
        <v>0</v>
      </c>
      <c r="BE127" s="305">
        <f t="shared" si="99"/>
        <v>0</v>
      </c>
      <c r="BF127" s="305">
        <f t="array" ref="BF127">IFERROR(INDEX(AJ127:AO127,SMALL(IF(AD127:AI127=BE127,COLUMN(AD127:AI127)-COLUMN(AD127)+1),COUNTIF(AP127:AS127,BE127))),0)</f>
        <v>0</v>
      </c>
      <c r="BG127" s="306">
        <f t="array" ref="BG127">IFERROR(INDEX(X127:AC127,SMALL(IF(AD127:AI127=BH127,COLUMN(AD127:AI127)-COLUMN(AD127)+1),COUNTIF(AP127:AT127,BH127))),0)</f>
        <v>0</v>
      </c>
      <c r="BH127" s="306">
        <f t="shared" si="100"/>
        <v>0</v>
      </c>
      <c r="BI127" s="306">
        <f t="array" ref="BI127">IFERROR(INDEX(AJ127:AO127,SMALL(IF(AD127:AI127=BH127,COLUMN(AD127:AI127)-COLUMN(AD127)+1),COUNTIF(AP127:AT127,BH127))),0)</f>
        <v>0</v>
      </c>
      <c r="BJ127" s="307">
        <f>IF(COUNTIF(AD127:AI127,0)=0,IF(COUNTIFS(AD127:AI127,"*F*")=0,SUM(LARGE(AD127:AI127,{1,2,3,4,5})),IF(COUNTIFS(AD127:AI127,"*F*")=1,SUM(LARGE(AD127:AI127,{1,2,3,4,5})),IF(COUNTIFS(AD127:AI127,"*F*")=2,"C",IF(COUNTIFS(AD127:AI127,"*F*")&gt;2,"F")))),IF(COUNTIFS(AD127:AH127,"*F*")=0,SUM(AD127:AH127),IF(COUNTIFS(AD127:AH127,"*F*")=1,"C",IF(COUNTIFS(AD127:AH127,"*F*")&gt;=2,"F"))))</f>
        <v>0</v>
      </c>
      <c r="BK127" s="308">
        <f t="shared" si="101"/>
        <v>0</v>
      </c>
    </row>
    <row r="128" spans="1:63" ht="15" x14ac:dyDescent="0.25">
      <c r="A128" s="317">
        <v>126</v>
      </c>
      <c r="B128" s="287" t="str">
        <f t="shared" si="74"/>
        <v/>
      </c>
      <c r="C128" s="296"/>
      <c r="D128" s="309"/>
      <c r="E128" s="309"/>
      <c r="F128" s="309"/>
      <c r="G128" s="309"/>
      <c r="H128" s="309"/>
      <c r="I128" s="309"/>
      <c r="J128" s="309"/>
      <c r="K128" s="309"/>
      <c r="L128" s="309"/>
      <c r="M128" s="315"/>
      <c r="N128" s="315"/>
      <c r="O128" s="309"/>
      <c r="P128" s="309"/>
      <c r="Q128" s="309"/>
      <c r="R128" s="309"/>
      <c r="S128" s="309"/>
      <c r="T128" s="309"/>
      <c r="U128" s="309"/>
      <c r="V128" s="309"/>
      <c r="W128" s="309"/>
      <c r="X128" s="294">
        <f t="shared" si="75"/>
        <v>0</v>
      </c>
      <c r="Y128" s="294">
        <f t="shared" si="76"/>
        <v>0</v>
      </c>
      <c r="Z128" s="294">
        <f t="shared" si="77"/>
        <v>0</v>
      </c>
      <c r="AA128" s="294">
        <f t="shared" si="78"/>
        <v>0</v>
      </c>
      <c r="AB128" s="294">
        <f t="shared" si="79"/>
        <v>0</v>
      </c>
      <c r="AC128" s="294">
        <f t="shared" si="80"/>
        <v>0</v>
      </c>
      <c r="AD128" s="284">
        <f t="shared" si="81"/>
        <v>0</v>
      </c>
      <c r="AE128" s="284">
        <f t="shared" si="82"/>
        <v>0</v>
      </c>
      <c r="AF128" s="284">
        <f t="shared" si="83"/>
        <v>0</v>
      </c>
      <c r="AG128" s="284">
        <f t="shared" si="84"/>
        <v>0</v>
      </c>
      <c r="AH128" s="284">
        <f t="shared" si="85"/>
        <v>0</v>
      </c>
      <c r="AI128" s="284">
        <f t="shared" si="86"/>
        <v>0</v>
      </c>
      <c r="AJ128" s="285">
        <f t="shared" si="87"/>
        <v>0</v>
      </c>
      <c r="AK128" s="285">
        <f t="shared" si="88"/>
        <v>0</v>
      </c>
      <c r="AL128" s="285">
        <f t="shared" si="89"/>
        <v>0</v>
      </c>
      <c r="AM128" s="285">
        <f t="shared" si="90"/>
        <v>0</v>
      </c>
      <c r="AN128" s="285">
        <f t="shared" si="91"/>
        <v>0</v>
      </c>
      <c r="AO128" s="285">
        <f t="shared" si="92"/>
        <v>0</v>
      </c>
      <c r="AP128" s="310">
        <f t="shared" si="93"/>
        <v>0</v>
      </c>
      <c r="AQ128" s="310">
        <f t="shared" si="94"/>
        <v>0</v>
      </c>
      <c r="AR128" s="310">
        <f t="shared" si="95"/>
        <v>0</v>
      </c>
      <c r="AS128" s="310">
        <f t="shared" si="96"/>
        <v>0</v>
      </c>
      <c r="AT128" s="310">
        <f t="shared" si="97"/>
        <v>0</v>
      </c>
      <c r="AU128" s="301">
        <f t="array" ref="AU128">IFERROR(INDEX(X128:AC128,SMALL(IF(AD128:AI128=AV128,COLUMN(AD128:AI128)-COLUMN(AD128)+1),COUNTIF(AP128:AP128,AV128))),0)</f>
        <v>0</v>
      </c>
      <c r="AV128" s="301">
        <f t="shared" si="98"/>
        <v>0</v>
      </c>
      <c r="AW128" s="301">
        <f t="array" ref="AW128">IFERROR(INDEX(AJ128:AO128,SMALL(IF(AD128:AI128=AV128,COLUMN(AD128:AI128)-COLUMN(AD128)+1),COUNTIF(AP128:AP128,AV128))),0)</f>
        <v>0</v>
      </c>
      <c r="AX128" s="302">
        <f t="array" ref="AX128">IFERROR(INDEX(X128:AC128,SMALL(IF(AD128:AI128=AY128,COLUMN(AD128:AI128)-COLUMN(AD128)+1),COUNTIF(AP128:AQ128,AY128))),0)</f>
        <v>0</v>
      </c>
      <c r="AY128" s="302">
        <f t="array" ref="AY128">IFERROR(LARGE(AD128:AI128,2),0)</f>
        <v>0</v>
      </c>
      <c r="AZ128" s="303">
        <f t="array" ref="AZ128">IFERROR(INDEX(AJ128:AO128,SMALL(IF(AD128:AI128=AY128,COLUMN(AD128:AI128)-COLUMN(AD128)+1),COUNTIF(AP128:AQ128,AY128))),0)</f>
        <v>0</v>
      </c>
      <c r="BA128" s="304">
        <f t="array" ref="BA128">IFERROR(INDEX(X128:AC128,SMALL(IF(AD128:AI128=BB128,COLUMN(AD128:AI128)-COLUMN(AD128)+1),COUNTIF(AP128:AR128,BB128))),0)</f>
        <v>0</v>
      </c>
      <c r="BB128" s="304">
        <f t="array" ref="BB128">IFERROR(LARGE(AD128:AI128,3),0)</f>
        <v>0</v>
      </c>
      <c r="BC128" s="304">
        <f t="array" ref="BC128">IFERROR(INDEX(AJ128:AO128,SMALL(IF(AD128:AI128=BB128,COLUMN(AD128:AI128)-COLUMN(AD128)+1),COUNTIF(AP128:AR128,BB128))),0)</f>
        <v>0</v>
      </c>
      <c r="BD128" s="305">
        <f t="array" ref="BD128">IFERROR(INDEX(X128:AC128,SMALL(IF(AD128:AI128=BE128,COLUMN(AD128:AI128)-COLUMN(AD128)+1),COUNTIF(AP128:AS128,BE128))),0)</f>
        <v>0</v>
      </c>
      <c r="BE128" s="305">
        <f t="shared" si="99"/>
        <v>0</v>
      </c>
      <c r="BF128" s="305">
        <f t="array" ref="BF128">IFERROR(INDEX(AJ128:AO128,SMALL(IF(AD128:AI128=BE128,COLUMN(AD128:AI128)-COLUMN(AD128)+1),COUNTIF(AP128:AS128,BE128))),0)</f>
        <v>0</v>
      </c>
      <c r="BG128" s="306">
        <f t="array" ref="BG128">IFERROR(INDEX(X128:AC128,SMALL(IF(AD128:AI128=BH128,COLUMN(AD128:AI128)-COLUMN(AD128)+1),COUNTIF(AP128:AT128,BH128))),0)</f>
        <v>0</v>
      </c>
      <c r="BH128" s="306">
        <f t="shared" si="100"/>
        <v>0</v>
      </c>
      <c r="BI128" s="306">
        <f t="array" ref="BI128">IFERROR(INDEX(AJ128:AO128,SMALL(IF(AD128:AI128=BH128,COLUMN(AD128:AI128)-COLUMN(AD128)+1),COUNTIF(AP128:AT128,BH128))),0)</f>
        <v>0</v>
      </c>
      <c r="BJ128" s="307">
        <f>IF(COUNTIF(AD128:AI128,0)=0,IF(COUNTIFS(AD128:AI128,"*F*")=0,SUM(LARGE(AD128:AI128,{1,2,3,4,5})),IF(COUNTIFS(AD128:AI128,"*F*")=1,SUM(LARGE(AD128:AI128,{1,2,3,4,5})),IF(COUNTIFS(AD128:AI128,"*F*")=2,"C",IF(COUNTIFS(AD128:AI128,"*F*")&gt;2,"F")))),IF(COUNTIFS(AD128:AH128,"*F*")=0,SUM(AD128:AH128),IF(COUNTIFS(AD128:AH128,"*F*")=1,"C",IF(COUNTIFS(AD128:AH128,"*F*")&gt;=2,"F"))))</f>
        <v>0</v>
      </c>
      <c r="BK128" s="308">
        <f t="shared" si="101"/>
        <v>0</v>
      </c>
    </row>
    <row r="129" spans="1:63" ht="15" x14ac:dyDescent="0.25">
      <c r="A129" s="317">
        <v>127</v>
      </c>
      <c r="B129" s="287" t="str">
        <f t="shared" si="74"/>
        <v/>
      </c>
      <c r="C129" s="296"/>
      <c r="D129" s="309"/>
      <c r="E129" s="309"/>
      <c r="F129" s="309"/>
      <c r="G129" s="309"/>
      <c r="H129" s="309"/>
      <c r="I129" s="309"/>
      <c r="J129" s="309"/>
      <c r="K129" s="309"/>
      <c r="L129" s="309"/>
      <c r="M129" s="315"/>
      <c r="N129" s="315"/>
      <c r="O129" s="309"/>
      <c r="P129" s="309"/>
      <c r="Q129" s="309"/>
      <c r="R129" s="309"/>
      <c r="S129" s="309"/>
      <c r="T129" s="309"/>
      <c r="U129" s="309"/>
      <c r="V129" s="309"/>
      <c r="W129" s="309"/>
      <c r="X129" s="294">
        <f t="shared" si="75"/>
        <v>0</v>
      </c>
      <c r="Y129" s="294">
        <f t="shared" si="76"/>
        <v>0</v>
      </c>
      <c r="Z129" s="294">
        <f t="shared" si="77"/>
        <v>0</v>
      </c>
      <c r="AA129" s="294">
        <f t="shared" si="78"/>
        <v>0</v>
      </c>
      <c r="AB129" s="294">
        <f t="shared" si="79"/>
        <v>0</v>
      </c>
      <c r="AC129" s="294">
        <f t="shared" si="80"/>
        <v>0</v>
      </c>
      <c r="AD129" s="284">
        <f t="shared" si="81"/>
        <v>0</v>
      </c>
      <c r="AE129" s="284">
        <f t="shared" si="82"/>
        <v>0</v>
      </c>
      <c r="AF129" s="284">
        <f t="shared" si="83"/>
        <v>0</v>
      </c>
      <c r="AG129" s="284">
        <f t="shared" si="84"/>
        <v>0</v>
      </c>
      <c r="AH129" s="284">
        <f t="shared" si="85"/>
        <v>0</v>
      </c>
      <c r="AI129" s="284">
        <f t="shared" si="86"/>
        <v>0</v>
      </c>
      <c r="AJ129" s="285">
        <f t="shared" si="87"/>
        <v>0</v>
      </c>
      <c r="AK129" s="285">
        <f t="shared" si="88"/>
        <v>0</v>
      </c>
      <c r="AL129" s="285">
        <f t="shared" si="89"/>
        <v>0</v>
      </c>
      <c r="AM129" s="285">
        <f t="shared" si="90"/>
        <v>0</v>
      </c>
      <c r="AN129" s="285">
        <f t="shared" si="91"/>
        <v>0</v>
      </c>
      <c r="AO129" s="285">
        <f t="shared" si="92"/>
        <v>0</v>
      </c>
      <c r="AP129" s="310">
        <f t="shared" si="93"/>
        <v>0</v>
      </c>
      <c r="AQ129" s="310">
        <f t="shared" si="94"/>
        <v>0</v>
      </c>
      <c r="AR129" s="310">
        <f t="shared" si="95"/>
        <v>0</v>
      </c>
      <c r="AS129" s="310">
        <f t="shared" si="96"/>
        <v>0</v>
      </c>
      <c r="AT129" s="310">
        <f t="shared" si="97"/>
        <v>0</v>
      </c>
      <c r="AU129" s="301">
        <f t="array" ref="AU129">IFERROR(INDEX(X129:AC129,SMALL(IF(AD129:AI129=AV129,COLUMN(AD129:AI129)-COLUMN(AD129)+1),COUNTIF(AP129:AP129,AV129))),0)</f>
        <v>0</v>
      </c>
      <c r="AV129" s="301">
        <f t="shared" si="98"/>
        <v>0</v>
      </c>
      <c r="AW129" s="301">
        <f t="array" ref="AW129">IFERROR(INDEX(AJ129:AO129,SMALL(IF(AD129:AI129=AV129,COLUMN(AD129:AI129)-COLUMN(AD129)+1),COUNTIF(AP129:AP129,AV129))),0)</f>
        <v>0</v>
      </c>
      <c r="AX129" s="302">
        <f t="array" ref="AX129">IFERROR(INDEX(X129:AC129,SMALL(IF(AD129:AI129=AY129,COLUMN(AD129:AI129)-COLUMN(AD129)+1),COUNTIF(AP129:AQ129,AY129))),0)</f>
        <v>0</v>
      </c>
      <c r="AY129" s="302">
        <f t="array" ref="AY129">IFERROR(LARGE(AD129:AI129,2),0)</f>
        <v>0</v>
      </c>
      <c r="AZ129" s="303">
        <f t="array" ref="AZ129">IFERROR(INDEX(AJ129:AO129,SMALL(IF(AD129:AI129=AY129,COLUMN(AD129:AI129)-COLUMN(AD129)+1),COUNTIF(AP129:AQ129,AY129))),0)</f>
        <v>0</v>
      </c>
      <c r="BA129" s="304">
        <f t="array" ref="BA129">IFERROR(INDEX(X129:AC129,SMALL(IF(AD129:AI129=BB129,COLUMN(AD129:AI129)-COLUMN(AD129)+1),COUNTIF(AP129:AR129,BB129))),0)</f>
        <v>0</v>
      </c>
      <c r="BB129" s="304">
        <f t="array" ref="BB129">IFERROR(LARGE(AD129:AI129,3),0)</f>
        <v>0</v>
      </c>
      <c r="BC129" s="304">
        <f t="array" ref="BC129">IFERROR(INDEX(AJ129:AO129,SMALL(IF(AD129:AI129=BB129,COLUMN(AD129:AI129)-COLUMN(AD129)+1),COUNTIF(AP129:AR129,BB129))),0)</f>
        <v>0</v>
      </c>
      <c r="BD129" s="305">
        <f t="array" ref="BD129">IFERROR(INDEX(X129:AC129,SMALL(IF(AD129:AI129=BE129,COLUMN(AD129:AI129)-COLUMN(AD129)+1),COUNTIF(AP129:AS129,BE129))),0)</f>
        <v>0</v>
      </c>
      <c r="BE129" s="305">
        <f t="shared" si="99"/>
        <v>0</v>
      </c>
      <c r="BF129" s="305">
        <f t="array" ref="BF129">IFERROR(INDEX(AJ129:AO129,SMALL(IF(AD129:AI129=BE129,COLUMN(AD129:AI129)-COLUMN(AD129)+1),COUNTIF(AP129:AS129,BE129))),0)</f>
        <v>0</v>
      </c>
      <c r="BG129" s="306">
        <f t="array" ref="BG129">IFERROR(INDEX(X129:AC129,SMALL(IF(AD129:AI129=BH129,COLUMN(AD129:AI129)-COLUMN(AD129)+1),COUNTIF(AP129:AT129,BH129))),0)</f>
        <v>0</v>
      </c>
      <c r="BH129" s="306">
        <f t="shared" si="100"/>
        <v>0</v>
      </c>
      <c r="BI129" s="306">
        <f t="array" ref="BI129">IFERROR(INDEX(AJ129:AO129,SMALL(IF(AD129:AI129=BH129,COLUMN(AD129:AI129)-COLUMN(AD129)+1),COUNTIF(AP129:AT129,BH129))),0)</f>
        <v>0</v>
      </c>
      <c r="BJ129" s="307">
        <f>IF(COUNTIF(AD129:AI129,0)=0,IF(COUNTIFS(AD129:AI129,"*F*")=0,SUM(LARGE(AD129:AI129,{1,2,3,4,5})),IF(COUNTIFS(AD129:AI129,"*F*")=1,SUM(LARGE(AD129:AI129,{1,2,3,4,5})),IF(COUNTIFS(AD129:AI129,"*F*")=2,"C",IF(COUNTIFS(AD129:AI129,"*F*")&gt;2,"F")))),IF(COUNTIFS(AD129:AH129,"*F*")=0,SUM(AD129:AH129),IF(COUNTIFS(AD129:AH129,"*F*")=1,"C",IF(COUNTIFS(AD129:AH129,"*F*")&gt;=2,"F"))))</f>
        <v>0</v>
      </c>
      <c r="BK129" s="308">
        <f t="shared" si="101"/>
        <v>0</v>
      </c>
    </row>
    <row r="130" spans="1:63" ht="15" x14ac:dyDescent="0.25">
      <c r="A130" s="317">
        <v>128</v>
      </c>
      <c r="B130" s="287" t="str">
        <f t="shared" si="74"/>
        <v/>
      </c>
      <c r="C130" s="296"/>
      <c r="D130" s="309"/>
      <c r="E130" s="309"/>
      <c r="F130" s="309"/>
      <c r="G130" s="309"/>
      <c r="H130" s="309"/>
      <c r="I130" s="309"/>
      <c r="J130" s="309"/>
      <c r="K130" s="309"/>
      <c r="L130" s="309"/>
      <c r="M130" s="315"/>
      <c r="N130" s="315"/>
      <c r="O130" s="309"/>
      <c r="P130" s="309"/>
      <c r="Q130" s="309"/>
      <c r="R130" s="309"/>
      <c r="S130" s="309"/>
      <c r="T130" s="309"/>
      <c r="U130" s="309"/>
      <c r="V130" s="309"/>
      <c r="W130" s="309"/>
      <c r="X130" s="294">
        <f t="shared" si="75"/>
        <v>0</v>
      </c>
      <c r="Y130" s="294">
        <f t="shared" si="76"/>
        <v>0</v>
      </c>
      <c r="Z130" s="294">
        <f t="shared" si="77"/>
        <v>0</v>
      </c>
      <c r="AA130" s="294">
        <f t="shared" si="78"/>
        <v>0</v>
      </c>
      <c r="AB130" s="294">
        <f t="shared" si="79"/>
        <v>0</v>
      </c>
      <c r="AC130" s="294">
        <f t="shared" si="80"/>
        <v>0</v>
      </c>
      <c r="AD130" s="284">
        <f t="shared" si="81"/>
        <v>0</v>
      </c>
      <c r="AE130" s="284">
        <f t="shared" si="82"/>
        <v>0</v>
      </c>
      <c r="AF130" s="284">
        <f t="shared" si="83"/>
        <v>0</v>
      </c>
      <c r="AG130" s="284">
        <f t="shared" si="84"/>
        <v>0</v>
      </c>
      <c r="AH130" s="284">
        <f t="shared" si="85"/>
        <v>0</v>
      </c>
      <c r="AI130" s="284">
        <f t="shared" si="86"/>
        <v>0</v>
      </c>
      <c r="AJ130" s="285">
        <f t="shared" si="87"/>
        <v>0</v>
      </c>
      <c r="AK130" s="285">
        <f t="shared" si="88"/>
        <v>0</v>
      </c>
      <c r="AL130" s="285">
        <f t="shared" si="89"/>
        <v>0</v>
      </c>
      <c r="AM130" s="285">
        <f t="shared" si="90"/>
        <v>0</v>
      </c>
      <c r="AN130" s="285">
        <f t="shared" si="91"/>
        <v>0</v>
      </c>
      <c r="AO130" s="285">
        <f t="shared" si="92"/>
        <v>0</v>
      </c>
      <c r="AP130" s="310">
        <f t="shared" si="93"/>
        <v>0</v>
      </c>
      <c r="AQ130" s="310">
        <f t="shared" si="94"/>
        <v>0</v>
      </c>
      <c r="AR130" s="310">
        <f t="shared" si="95"/>
        <v>0</v>
      </c>
      <c r="AS130" s="310">
        <f t="shared" si="96"/>
        <v>0</v>
      </c>
      <c r="AT130" s="310">
        <f t="shared" si="97"/>
        <v>0</v>
      </c>
      <c r="AU130" s="301">
        <f t="array" ref="AU130">IFERROR(INDEX(X130:AC130,SMALL(IF(AD130:AI130=AV130,COLUMN(AD130:AI130)-COLUMN(AD130)+1),COUNTIF(AP130:AP130,AV130))),0)</f>
        <v>0</v>
      </c>
      <c r="AV130" s="301">
        <f t="shared" si="98"/>
        <v>0</v>
      </c>
      <c r="AW130" s="301">
        <f t="array" ref="AW130">IFERROR(INDEX(AJ130:AO130,SMALL(IF(AD130:AI130=AV130,COLUMN(AD130:AI130)-COLUMN(AD130)+1),COUNTIF(AP130:AP130,AV130))),0)</f>
        <v>0</v>
      </c>
      <c r="AX130" s="302">
        <f t="array" ref="AX130">IFERROR(INDEX(X130:AC130,SMALL(IF(AD130:AI130=AY130,COLUMN(AD130:AI130)-COLUMN(AD130)+1),COUNTIF(AP130:AQ130,AY130))),0)</f>
        <v>0</v>
      </c>
      <c r="AY130" s="302">
        <f t="array" ref="AY130">IFERROR(LARGE(AD130:AI130,2),0)</f>
        <v>0</v>
      </c>
      <c r="AZ130" s="303">
        <f t="array" ref="AZ130">IFERROR(INDEX(AJ130:AO130,SMALL(IF(AD130:AI130=AY130,COLUMN(AD130:AI130)-COLUMN(AD130)+1),COUNTIF(AP130:AQ130,AY130))),0)</f>
        <v>0</v>
      </c>
      <c r="BA130" s="304">
        <f t="array" ref="BA130">IFERROR(INDEX(X130:AC130,SMALL(IF(AD130:AI130=BB130,COLUMN(AD130:AI130)-COLUMN(AD130)+1),COUNTIF(AP130:AR130,BB130))),0)</f>
        <v>0</v>
      </c>
      <c r="BB130" s="304">
        <f t="array" ref="BB130">IFERROR(LARGE(AD130:AI130,3),0)</f>
        <v>0</v>
      </c>
      <c r="BC130" s="304">
        <f t="array" ref="BC130">IFERROR(INDEX(AJ130:AO130,SMALL(IF(AD130:AI130=BB130,COLUMN(AD130:AI130)-COLUMN(AD130)+1),COUNTIF(AP130:AR130,BB130))),0)</f>
        <v>0</v>
      </c>
      <c r="BD130" s="305">
        <f t="array" ref="BD130">IFERROR(INDEX(X130:AC130,SMALL(IF(AD130:AI130=BE130,COLUMN(AD130:AI130)-COLUMN(AD130)+1),COUNTIF(AP130:AS130,BE130))),0)</f>
        <v>0</v>
      </c>
      <c r="BE130" s="305">
        <f t="shared" si="99"/>
        <v>0</v>
      </c>
      <c r="BF130" s="305">
        <f t="array" ref="BF130">IFERROR(INDEX(AJ130:AO130,SMALL(IF(AD130:AI130=BE130,COLUMN(AD130:AI130)-COLUMN(AD130)+1),COUNTIF(AP130:AS130,BE130))),0)</f>
        <v>0</v>
      </c>
      <c r="BG130" s="306">
        <f t="array" ref="BG130">IFERROR(INDEX(X130:AC130,SMALL(IF(AD130:AI130=BH130,COLUMN(AD130:AI130)-COLUMN(AD130)+1),COUNTIF(AP130:AT130,BH130))),0)</f>
        <v>0</v>
      </c>
      <c r="BH130" s="306">
        <f t="shared" si="100"/>
        <v>0</v>
      </c>
      <c r="BI130" s="306">
        <f t="array" ref="BI130">IFERROR(INDEX(AJ130:AO130,SMALL(IF(AD130:AI130=BH130,COLUMN(AD130:AI130)-COLUMN(AD130)+1),COUNTIF(AP130:AT130,BH130))),0)</f>
        <v>0</v>
      </c>
      <c r="BJ130" s="307">
        <f>IF(COUNTIF(AD130:AI130,0)=0,IF(COUNTIFS(AD130:AI130,"*F*")=0,SUM(LARGE(AD130:AI130,{1,2,3,4,5})),IF(COUNTIFS(AD130:AI130,"*F*")=1,SUM(LARGE(AD130:AI130,{1,2,3,4,5})),IF(COUNTIFS(AD130:AI130,"*F*")=2,"C",IF(COUNTIFS(AD130:AI130,"*F*")&gt;2,"F")))),IF(COUNTIFS(AD130:AH130,"*F*")=0,SUM(AD130:AH130),IF(COUNTIFS(AD130:AH130,"*F*")=1,"C",IF(COUNTIFS(AD130:AH130,"*F*")&gt;=2,"F"))))</f>
        <v>0</v>
      </c>
      <c r="BK130" s="308">
        <f t="shared" si="101"/>
        <v>0</v>
      </c>
    </row>
    <row r="131" spans="1:63" ht="15" x14ac:dyDescent="0.25">
      <c r="A131" s="317">
        <v>129</v>
      </c>
      <c r="B131" s="287" t="str">
        <f t="shared" si="74"/>
        <v/>
      </c>
      <c r="C131" s="296"/>
      <c r="D131" s="309"/>
      <c r="E131" s="309"/>
      <c r="F131" s="309"/>
      <c r="G131" s="309"/>
      <c r="H131" s="309"/>
      <c r="I131" s="309"/>
      <c r="J131" s="309"/>
      <c r="K131" s="309"/>
      <c r="L131" s="309"/>
      <c r="M131" s="315"/>
      <c r="N131" s="315"/>
      <c r="O131" s="309"/>
      <c r="P131" s="309"/>
      <c r="Q131" s="309"/>
      <c r="R131" s="309"/>
      <c r="S131" s="309"/>
      <c r="T131" s="309"/>
      <c r="U131" s="309"/>
      <c r="V131" s="309"/>
      <c r="W131" s="309"/>
      <c r="X131" s="294">
        <f t="shared" si="75"/>
        <v>0</v>
      </c>
      <c r="Y131" s="294">
        <f t="shared" si="76"/>
        <v>0</v>
      </c>
      <c r="Z131" s="294">
        <f t="shared" si="77"/>
        <v>0</v>
      </c>
      <c r="AA131" s="294">
        <f t="shared" si="78"/>
        <v>0</v>
      </c>
      <c r="AB131" s="294">
        <f t="shared" si="79"/>
        <v>0</v>
      </c>
      <c r="AC131" s="294">
        <f t="shared" si="80"/>
        <v>0</v>
      </c>
      <c r="AD131" s="284">
        <f t="shared" si="81"/>
        <v>0</v>
      </c>
      <c r="AE131" s="284">
        <f t="shared" si="82"/>
        <v>0</v>
      </c>
      <c r="AF131" s="284">
        <f t="shared" si="83"/>
        <v>0</v>
      </c>
      <c r="AG131" s="284">
        <f t="shared" si="84"/>
        <v>0</v>
      </c>
      <c r="AH131" s="284">
        <f t="shared" si="85"/>
        <v>0</v>
      </c>
      <c r="AI131" s="284">
        <f t="shared" si="86"/>
        <v>0</v>
      </c>
      <c r="AJ131" s="285">
        <f t="shared" si="87"/>
        <v>0</v>
      </c>
      <c r="AK131" s="285">
        <f t="shared" si="88"/>
        <v>0</v>
      </c>
      <c r="AL131" s="285">
        <f t="shared" si="89"/>
        <v>0</v>
      </c>
      <c r="AM131" s="285">
        <f t="shared" si="90"/>
        <v>0</v>
      </c>
      <c r="AN131" s="285">
        <f t="shared" si="91"/>
        <v>0</v>
      </c>
      <c r="AO131" s="285">
        <f t="shared" si="92"/>
        <v>0</v>
      </c>
      <c r="AP131" s="310">
        <f t="shared" si="93"/>
        <v>0</v>
      </c>
      <c r="AQ131" s="310">
        <f t="shared" si="94"/>
        <v>0</v>
      </c>
      <c r="AR131" s="310">
        <f t="shared" si="95"/>
        <v>0</v>
      </c>
      <c r="AS131" s="310">
        <f t="shared" si="96"/>
        <v>0</v>
      </c>
      <c r="AT131" s="310">
        <f t="shared" si="97"/>
        <v>0</v>
      </c>
      <c r="AU131" s="301">
        <f t="array" ref="AU131">IFERROR(INDEX(X131:AC131,SMALL(IF(AD131:AI131=AV131,COLUMN(AD131:AI131)-COLUMN(AD131)+1),COUNTIF(AP131:AP131,AV131))),0)</f>
        <v>0</v>
      </c>
      <c r="AV131" s="301">
        <f t="shared" si="98"/>
        <v>0</v>
      </c>
      <c r="AW131" s="301">
        <f t="array" ref="AW131">IFERROR(INDEX(AJ131:AO131,SMALL(IF(AD131:AI131=AV131,COLUMN(AD131:AI131)-COLUMN(AD131)+1),COUNTIF(AP131:AP131,AV131))),0)</f>
        <v>0</v>
      </c>
      <c r="AX131" s="302">
        <f t="array" ref="AX131">IFERROR(INDEX(X131:AC131,SMALL(IF(AD131:AI131=AY131,COLUMN(AD131:AI131)-COLUMN(AD131)+1),COUNTIF(AP131:AQ131,AY131))),0)</f>
        <v>0</v>
      </c>
      <c r="AY131" s="302">
        <f t="array" ref="AY131">IFERROR(LARGE(AD131:AI131,2),0)</f>
        <v>0</v>
      </c>
      <c r="AZ131" s="303">
        <f t="array" ref="AZ131">IFERROR(INDEX(AJ131:AO131,SMALL(IF(AD131:AI131=AY131,COLUMN(AD131:AI131)-COLUMN(AD131)+1),COUNTIF(AP131:AQ131,AY131))),0)</f>
        <v>0</v>
      </c>
      <c r="BA131" s="304">
        <f t="array" ref="BA131">IFERROR(INDEX(X131:AC131,SMALL(IF(AD131:AI131=BB131,COLUMN(AD131:AI131)-COLUMN(AD131)+1),COUNTIF(AP131:AR131,BB131))),0)</f>
        <v>0</v>
      </c>
      <c r="BB131" s="304">
        <f t="array" ref="BB131">IFERROR(LARGE(AD131:AI131,3),0)</f>
        <v>0</v>
      </c>
      <c r="BC131" s="304">
        <f t="array" ref="BC131">IFERROR(INDEX(AJ131:AO131,SMALL(IF(AD131:AI131=BB131,COLUMN(AD131:AI131)-COLUMN(AD131)+1),COUNTIF(AP131:AR131,BB131))),0)</f>
        <v>0</v>
      </c>
      <c r="BD131" s="305">
        <f t="array" ref="BD131">IFERROR(INDEX(X131:AC131,SMALL(IF(AD131:AI131=BE131,COLUMN(AD131:AI131)-COLUMN(AD131)+1),COUNTIF(AP131:AS131,BE131))),0)</f>
        <v>0</v>
      </c>
      <c r="BE131" s="305">
        <f t="shared" si="99"/>
        <v>0</v>
      </c>
      <c r="BF131" s="305">
        <f t="array" ref="BF131">IFERROR(INDEX(AJ131:AO131,SMALL(IF(AD131:AI131=BE131,COLUMN(AD131:AI131)-COLUMN(AD131)+1),COUNTIF(AP131:AS131,BE131))),0)</f>
        <v>0</v>
      </c>
      <c r="BG131" s="306">
        <f t="array" ref="BG131">IFERROR(INDEX(X131:AC131,SMALL(IF(AD131:AI131=BH131,COLUMN(AD131:AI131)-COLUMN(AD131)+1),COUNTIF(AP131:AT131,BH131))),0)</f>
        <v>0</v>
      </c>
      <c r="BH131" s="306">
        <f t="shared" si="100"/>
        <v>0</v>
      </c>
      <c r="BI131" s="306">
        <f t="array" ref="BI131">IFERROR(INDEX(AJ131:AO131,SMALL(IF(AD131:AI131=BH131,COLUMN(AD131:AI131)-COLUMN(AD131)+1),COUNTIF(AP131:AT131,BH131))),0)</f>
        <v>0</v>
      </c>
      <c r="BJ131" s="307">
        <f>IF(COUNTIF(AD131:AI131,0)=0,IF(COUNTIFS(AD131:AI131,"*F*")=0,SUM(LARGE(AD131:AI131,{1,2,3,4,5})),IF(COUNTIFS(AD131:AI131,"*F*")=1,SUM(LARGE(AD131:AI131,{1,2,3,4,5})),IF(COUNTIFS(AD131:AI131,"*F*")=2,"C",IF(COUNTIFS(AD131:AI131,"*F*")&gt;2,"F")))),IF(COUNTIFS(AD131:AH131,"*F*")=0,SUM(AD131:AH131),IF(COUNTIFS(AD131:AH131,"*F*")=1,"C",IF(COUNTIFS(AD131:AH131,"*F*")&gt;=2,"F"))))</f>
        <v>0</v>
      </c>
      <c r="BK131" s="308">
        <f t="shared" si="101"/>
        <v>0</v>
      </c>
    </row>
    <row r="132" spans="1:63" ht="15" x14ac:dyDescent="0.25">
      <c r="A132" s="317">
        <v>130</v>
      </c>
      <c r="B132" s="287" t="str">
        <f t="shared" ref="B132:B195" si="102">IF(OR(F132=42,I132=42,L132=42,O132=42,R132=42,U132=42),"S",IF(OR(F132=43,I132=43,L132=43,O132=43,R132=43,U132=43),"S",IF(OR(F132=44,I132=44,L132=44,O132=44,R132=44,U132=44),"S",IF(OR(F132=54,I132=54,L132=54,O132=54,R132=54,U132=54),"C",IF(OR(F132=55,I132=55,L132=55,O132=55,R132=55,U132=55),"C",IF(OR(F132=27,I132=27,L132=27,O132=27,R132=27,U132=27),"H",IF(OR(F132=28,I132=28,L132=28,O132=28,R132=28,U132=28),"H",IF(OR(F132=29,I132=29,L132=29,O132=29,R132=29,U132=29),"H",""))))))))</f>
        <v/>
      </c>
      <c r="C132" s="296"/>
      <c r="D132" s="309"/>
      <c r="E132" s="309"/>
      <c r="F132" s="309"/>
      <c r="G132" s="309"/>
      <c r="H132" s="309"/>
      <c r="I132" s="309"/>
      <c r="J132" s="309"/>
      <c r="K132" s="309"/>
      <c r="L132" s="309"/>
      <c r="M132" s="315"/>
      <c r="N132" s="315"/>
      <c r="O132" s="309"/>
      <c r="P132" s="309"/>
      <c r="Q132" s="309"/>
      <c r="R132" s="309"/>
      <c r="S132" s="309"/>
      <c r="T132" s="309"/>
      <c r="U132" s="309"/>
      <c r="V132" s="309"/>
      <c r="W132" s="309"/>
      <c r="X132" s="294">
        <f t="shared" ref="X132:X195" si="103">F132</f>
        <v>0</v>
      </c>
      <c r="Y132" s="294">
        <f t="shared" ref="Y132:Y195" si="104">I132</f>
        <v>0</v>
      </c>
      <c r="Z132" s="294">
        <f t="shared" ref="Z132:Z195" si="105">L132</f>
        <v>0</v>
      </c>
      <c r="AA132" s="294">
        <f t="shared" ref="AA132:AA195" si="106">O132</f>
        <v>0</v>
      </c>
      <c r="AB132" s="294">
        <f t="shared" ref="AB132:AB195" si="107">R132</f>
        <v>0</v>
      </c>
      <c r="AC132" s="294">
        <f t="shared" ref="AC132:AC195" si="108">U132</f>
        <v>0</v>
      </c>
      <c r="AD132" s="284">
        <f t="shared" ref="AD132:AD195" si="109">G132</f>
        <v>0</v>
      </c>
      <c r="AE132" s="284">
        <f t="shared" ref="AE132:AE195" si="110">J132</f>
        <v>0</v>
      </c>
      <c r="AF132" s="284">
        <f t="shared" ref="AF132:AF195" si="111">M132</f>
        <v>0</v>
      </c>
      <c r="AG132" s="284">
        <f t="shared" ref="AG132:AG195" si="112">P132</f>
        <v>0</v>
      </c>
      <c r="AH132" s="284">
        <f t="shared" ref="AH132:AH195" si="113">S132</f>
        <v>0</v>
      </c>
      <c r="AI132" s="284">
        <f t="shared" ref="AI132:AI195" si="114">V132</f>
        <v>0</v>
      </c>
      <c r="AJ132" s="285">
        <f t="shared" ref="AJ132:AJ195" si="115">H132</f>
        <v>0</v>
      </c>
      <c r="AK132" s="285">
        <f t="shared" ref="AK132:AK195" si="116">K132</f>
        <v>0</v>
      </c>
      <c r="AL132" s="285">
        <f t="shared" ref="AL132:AL195" si="117">N132</f>
        <v>0</v>
      </c>
      <c r="AM132" s="285">
        <f t="shared" ref="AM132:AM195" si="118">Q132</f>
        <v>0</v>
      </c>
      <c r="AN132" s="285">
        <f t="shared" ref="AN132:AN195" si="119">T132</f>
        <v>0</v>
      </c>
      <c r="AO132" s="285">
        <f t="shared" ref="AO132:AO195" si="120">W132</f>
        <v>0</v>
      </c>
      <c r="AP132" s="310">
        <f t="shared" ref="AP132:AP195" si="121">IFERROR(LARGE(AD132:AI132,1),0)</f>
        <v>0</v>
      </c>
      <c r="AQ132" s="310">
        <f t="shared" ref="AQ132:AQ195" si="122">IFERROR(LARGE(AD132:AI132,2),0)</f>
        <v>0</v>
      </c>
      <c r="AR132" s="310">
        <f t="shared" ref="AR132:AR195" si="123">IFERROR(LARGE(AD132:AI132,3),0)</f>
        <v>0</v>
      </c>
      <c r="AS132" s="310">
        <f t="shared" ref="AS132:AS195" si="124">IFERROR(LARGE(AD132:AI132,4),0)</f>
        <v>0</v>
      </c>
      <c r="AT132" s="310">
        <f t="shared" ref="AT132:AT195" si="125">IFERROR(LARGE(AD132:AI132,5),0)</f>
        <v>0</v>
      </c>
      <c r="AU132" s="301">
        <f t="array" ref="AU132">IFERROR(INDEX(X132:AC132,SMALL(IF(AD132:AI132=AV132,COLUMN(AD132:AI132)-COLUMN(AD132)+1),COUNTIF(AP132:AP132,AV132))),0)</f>
        <v>0</v>
      </c>
      <c r="AV132" s="301">
        <f t="shared" ref="AV132:AV195" si="126">IFERROR(LARGE(AD132:AI132,1),0)</f>
        <v>0</v>
      </c>
      <c r="AW132" s="301">
        <f t="array" ref="AW132">IFERROR(INDEX(AJ132:AO132,SMALL(IF(AD132:AI132=AV132,COLUMN(AD132:AI132)-COLUMN(AD132)+1),COUNTIF(AP132:AP132,AV132))),0)</f>
        <v>0</v>
      </c>
      <c r="AX132" s="302">
        <f t="array" ref="AX132">IFERROR(INDEX(X132:AC132,SMALL(IF(AD132:AI132=AY132,COLUMN(AD132:AI132)-COLUMN(AD132)+1),COUNTIF(AP132:AQ132,AY132))),0)</f>
        <v>0</v>
      </c>
      <c r="AY132" s="302">
        <f t="array" ref="AY132">IFERROR(LARGE(AD132:AI132,2),0)</f>
        <v>0</v>
      </c>
      <c r="AZ132" s="303">
        <f t="array" ref="AZ132">IFERROR(INDEX(AJ132:AO132,SMALL(IF(AD132:AI132=AY132,COLUMN(AD132:AI132)-COLUMN(AD132)+1),COUNTIF(AP132:AQ132,AY132))),0)</f>
        <v>0</v>
      </c>
      <c r="BA132" s="304">
        <f t="array" ref="BA132">IFERROR(INDEX(X132:AC132,SMALL(IF(AD132:AI132=BB132,COLUMN(AD132:AI132)-COLUMN(AD132)+1),COUNTIF(AP132:AR132,BB132))),0)</f>
        <v>0</v>
      </c>
      <c r="BB132" s="304">
        <f t="array" ref="BB132">IFERROR(LARGE(AD132:AI132,3),0)</f>
        <v>0</v>
      </c>
      <c r="BC132" s="304">
        <f t="array" ref="BC132">IFERROR(INDEX(AJ132:AO132,SMALL(IF(AD132:AI132=BB132,COLUMN(AD132:AI132)-COLUMN(AD132)+1),COUNTIF(AP132:AR132,BB132))),0)</f>
        <v>0</v>
      </c>
      <c r="BD132" s="305">
        <f t="array" ref="BD132">IFERROR(INDEX(X132:AC132,SMALL(IF(AD132:AI132=BE132,COLUMN(AD132:AI132)-COLUMN(AD132)+1),COUNTIF(AP132:AS132,BE132))),0)</f>
        <v>0</v>
      </c>
      <c r="BE132" s="305">
        <f t="shared" ref="BE132:BE195" si="127">IFERROR(LARGE(AD132:AI132,4),0)</f>
        <v>0</v>
      </c>
      <c r="BF132" s="305">
        <f t="array" ref="BF132">IFERROR(INDEX(AJ132:AO132,SMALL(IF(AD132:AI132=BE132,COLUMN(AD132:AI132)-COLUMN(AD132)+1),COUNTIF(AP132:AS132,BE132))),0)</f>
        <v>0</v>
      </c>
      <c r="BG132" s="306">
        <f t="array" ref="BG132">IFERROR(INDEX(X132:AC132,SMALL(IF(AD132:AI132=BH132,COLUMN(AD132:AI132)-COLUMN(AD132)+1),COUNTIF(AP132:AT132,BH132))),0)</f>
        <v>0</v>
      </c>
      <c r="BH132" s="306">
        <f t="shared" ref="BH132:BH195" si="128">IFERROR(LARGE(AD132:AI132,5),0)</f>
        <v>0</v>
      </c>
      <c r="BI132" s="306">
        <f t="array" ref="BI132">IFERROR(INDEX(AJ132:AO132,SMALL(IF(AD132:AI132=BH132,COLUMN(AD132:AI132)-COLUMN(AD132)+1),COUNTIF(AP132:AT132,BH132))),0)</f>
        <v>0</v>
      </c>
      <c r="BJ132" s="307">
        <f>IF(COUNTIF(AD132:AI132,0)=0,IF(COUNTIFS(AD132:AI132,"*F*")=0,SUM(LARGE(AD132:AI132,{1,2,3,4,5})),IF(COUNTIFS(AD132:AI132,"*F*")=1,SUM(LARGE(AD132:AI132,{1,2,3,4,5})),IF(COUNTIFS(AD132:AI132,"*F*")=2,"C",IF(COUNTIFS(AD132:AI132,"*F*")&gt;2,"F")))),IF(COUNTIFS(AD132:AH132,"*F*")=0,SUM(AD132:AH132),IF(COUNTIFS(AD132:AH132,"*F*")=1,"C",IF(COUNTIFS(AD132:AH132,"*F*")&gt;=2,"F"))))</f>
        <v>0</v>
      </c>
      <c r="BK132" s="308">
        <f t="shared" ref="BK132:BK195" si="129">IFERROR(BJ132/5,BJ132)</f>
        <v>0</v>
      </c>
    </row>
    <row r="133" spans="1:63" ht="15" x14ac:dyDescent="0.25">
      <c r="A133" s="317">
        <v>131</v>
      </c>
      <c r="B133" s="287" t="str">
        <f t="shared" si="102"/>
        <v/>
      </c>
      <c r="C133" s="296"/>
      <c r="D133" s="309"/>
      <c r="E133" s="309"/>
      <c r="F133" s="309"/>
      <c r="G133" s="309"/>
      <c r="H133" s="309"/>
      <c r="I133" s="309"/>
      <c r="J133" s="309"/>
      <c r="K133" s="309"/>
      <c r="L133" s="309"/>
      <c r="M133" s="315"/>
      <c r="N133" s="315"/>
      <c r="O133" s="309"/>
      <c r="P133" s="309"/>
      <c r="Q133" s="309"/>
      <c r="R133" s="309"/>
      <c r="S133" s="309"/>
      <c r="T133" s="309"/>
      <c r="U133" s="309"/>
      <c r="V133" s="309"/>
      <c r="W133" s="309"/>
      <c r="X133" s="294">
        <f t="shared" si="103"/>
        <v>0</v>
      </c>
      <c r="Y133" s="294">
        <f t="shared" si="104"/>
        <v>0</v>
      </c>
      <c r="Z133" s="294">
        <f t="shared" si="105"/>
        <v>0</v>
      </c>
      <c r="AA133" s="294">
        <f t="shared" si="106"/>
        <v>0</v>
      </c>
      <c r="AB133" s="294">
        <f t="shared" si="107"/>
        <v>0</v>
      </c>
      <c r="AC133" s="294">
        <f t="shared" si="108"/>
        <v>0</v>
      </c>
      <c r="AD133" s="284">
        <f t="shared" si="109"/>
        <v>0</v>
      </c>
      <c r="AE133" s="284">
        <f t="shared" si="110"/>
        <v>0</v>
      </c>
      <c r="AF133" s="284">
        <f t="shared" si="111"/>
        <v>0</v>
      </c>
      <c r="AG133" s="284">
        <f t="shared" si="112"/>
        <v>0</v>
      </c>
      <c r="AH133" s="284">
        <f t="shared" si="113"/>
        <v>0</v>
      </c>
      <c r="AI133" s="284">
        <f t="shared" si="114"/>
        <v>0</v>
      </c>
      <c r="AJ133" s="285">
        <f t="shared" si="115"/>
        <v>0</v>
      </c>
      <c r="AK133" s="285">
        <f t="shared" si="116"/>
        <v>0</v>
      </c>
      <c r="AL133" s="285">
        <f t="shared" si="117"/>
        <v>0</v>
      </c>
      <c r="AM133" s="285">
        <f t="shared" si="118"/>
        <v>0</v>
      </c>
      <c r="AN133" s="285">
        <f t="shared" si="119"/>
        <v>0</v>
      </c>
      <c r="AO133" s="285">
        <f t="shared" si="120"/>
        <v>0</v>
      </c>
      <c r="AP133" s="310">
        <f t="shared" si="121"/>
        <v>0</v>
      </c>
      <c r="AQ133" s="310">
        <f t="shared" si="122"/>
        <v>0</v>
      </c>
      <c r="AR133" s="310">
        <f t="shared" si="123"/>
        <v>0</v>
      </c>
      <c r="AS133" s="310">
        <f t="shared" si="124"/>
        <v>0</v>
      </c>
      <c r="AT133" s="310">
        <f t="shared" si="125"/>
        <v>0</v>
      </c>
      <c r="AU133" s="301">
        <f t="array" ref="AU133">IFERROR(INDEX(X133:AC133,SMALL(IF(AD133:AI133=AV133,COLUMN(AD133:AI133)-COLUMN(AD133)+1),COUNTIF(AP133:AP133,AV133))),0)</f>
        <v>0</v>
      </c>
      <c r="AV133" s="301">
        <f t="shared" si="126"/>
        <v>0</v>
      </c>
      <c r="AW133" s="301">
        <f t="array" ref="AW133">IFERROR(INDEX(AJ133:AO133,SMALL(IF(AD133:AI133=AV133,COLUMN(AD133:AI133)-COLUMN(AD133)+1),COUNTIF(AP133:AP133,AV133))),0)</f>
        <v>0</v>
      </c>
      <c r="AX133" s="302">
        <f t="array" ref="AX133">IFERROR(INDEX(X133:AC133,SMALL(IF(AD133:AI133=AY133,COLUMN(AD133:AI133)-COLUMN(AD133)+1),COUNTIF(AP133:AQ133,AY133))),0)</f>
        <v>0</v>
      </c>
      <c r="AY133" s="302">
        <f t="array" ref="AY133">IFERROR(LARGE(AD133:AI133,2),0)</f>
        <v>0</v>
      </c>
      <c r="AZ133" s="303">
        <f t="array" ref="AZ133">IFERROR(INDEX(AJ133:AO133,SMALL(IF(AD133:AI133=AY133,COLUMN(AD133:AI133)-COLUMN(AD133)+1),COUNTIF(AP133:AQ133,AY133))),0)</f>
        <v>0</v>
      </c>
      <c r="BA133" s="304">
        <f t="array" ref="BA133">IFERROR(INDEX(X133:AC133,SMALL(IF(AD133:AI133=BB133,COLUMN(AD133:AI133)-COLUMN(AD133)+1),COUNTIF(AP133:AR133,BB133))),0)</f>
        <v>0</v>
      </c>
      <c r="BB133" s="304">
        <f t="array" ref="BB133">IFERROR(LARGE(AD133:AI133,3),0)</f>
        <v>0</v>
      </c>
      <c r="BC133" s="304">
        <f t="array" ref="BC133">IFERROR(INDEX(AJ133:AO133,SMALL(IF(AD133:AI133=BB133,COLUMN(AD133:AI133)-COLUMN(AD133)+1),COUNTIF(AP133:AR133,BB133))),0)</f>
        <v>0</v>
      </c>
      <c r="BD133" s="305">
        <f t="array" ref="BD133">IFERROR(INDEX(X133:AC133,SMALL(IF(AD133:AI133=BE133,COLUMN(AD133:AI133)-COLUMN(AD133)+1),COUNTIF(AP133:AS133,BE133))),0)</f>
        <v>0</v>
      </c>
      <c r="BE133" s="305">
        <f t="shared" si="127"/>
        <v>0</v>
      </c>
      <c r="BF133" s="305">
        <f t="array" ref="BF133">IFERROR(INDEX(AJ133:AO133,SMALL(IF(AD133:AI133=BE133,COLUMN(AD133:AI133)-COLUMN(AD133)+1),COUNTIF(AP133:AS133,BE133))),0)</f>
        <v>0</v>
      </c>
      <c r="BG133" s="306">
        <f t="array" ref="BG133">IFERROR(INDEX(X133:AC133,SMALL(IF(AD133:AI133=BH133,COLUMN(AD133:AI133)-COLUMN(AD133)+1),COUNTIF(AP133:AT133,BH133))),0)</f>
        <v>0</v>
      </c>
      <c r="BH133" s="306">
        <f t="shared" si="128"/>
        <v>0</v>
      </c>
      <c r="BI133" s="306">
        <f t="array" ref="BI133">IFERROR(INDEX(AJ133:AO133,SMALL(IF(AD133:AI133=BH133,COLUMN(AD133:AI133)-COLUMN(AD133)+1),COUNTIF(AP133:AT133,BH133))),0)</f>
        <v>0</v>
      </c>
      <c r="BJ133" s="307">
        <f>IF(COUNTIF(AD133:AI133,0)=0,IF(COUNTIFS(AD133:AI133,"*F*")=0,SUM(LARGE(AD133:AI133,{1,2,3,4,5})),IF(COUNTIFS(AD133:AI133,"*F*")=1,SUM(LARGE(AD133:AI133,{1,2,3,4,5})),IF(COUNTIFS(AD133:AI133,"*F*")=2,"C",IF(COUNTIFS(AD133:AI133,"*F*")&gt;2,"F")))),IF(COUNTIFS(AD133:AH133,"*F*")=0,SUM(AD133:AH133),IF(COUNTIFS(AD133:AH133,"*F*")=1,"C",IF(COUNTIFS(AD133:AH133,"*F*")&gt;=2,"F"))))</f>
        <v>0</v>
      </c>
      <c r="BK133" s="308">
        <f t="shared" si="129"/>
        <v>0</v>
      </c>
    </row>
    <row r="134" spans="1:63" ht="15" x14ac:dyDescent="0.25">
      <c r="A134" s="317">
        <v>132</v>
      </c>
      <c r="B134" s="287" t="str">
        <f t="shared" si="102"/>
        <v/>
      </c>
      <c r="C134" s="296"/>
      <c r="D134" s="309"/>
      <c r="E134" s="309"/>
      <c r="F134" s="309"/>
      <c r="G134" s="309"/>
      <c r="H134" s="309"/>
      <c r="I134" s="309"/>
      <c r="J134" s="309"/>
      <c r="K134" s="309"/>
      <c r="L134" s="309"/>
      <c r="M134" s="315"/>
      <c r="N134" s="315"/>
      <c r="O134" s="309"/>
      <c r="P134" s="309"/>
      <c r="Q134" s="309"/>
      <c r="R134" s="309"/>
      <c r="S134" s="309"/>
      <c r="T134" s="309"/>
      <c r="U134" s="309"/>
      <c r="V134" s="309"/>
      <c r="W134" s="309"/>
      <c r="X134" s="294">
        <f t="shared" si="103"/>
        <v>0</v>
      </c>
      <c r="Y134" s="294">
        <f t="shared" si="104"/>
        <v>0</v>
      </c>
      <c r="Z134" s="294">
        <f t="shared" si="105"/>
        <v>0</v>
      </c>
      <c r="AA134" s="294">
        <f t="shared" si="106"/>
        <v>0</v>
      </c>
      <c r="AB134" s="294">
        <f t="shared" si="107"/>
        <v>0</v>
      </c>
      <c r="AC134" s="294">
        <f t="shared" si="108"/>
        <v>0</v>
      </c>
      <c r="AD134" s="284">
        <f t="shared" si="109"/>
        <v>0</v>
      </c>
      <c r="AE134" s="284">
        <f t="shared" si="110"/>
        <v>0</v>
      </c>
      <c r="AF134" s="284">
        <f t="shared" si="111"/>
        <v>0</v>
      </c>
      <c r="AG134" s="284">
        <f t="shared" si="112"/>
        <v>0</v>
      </c>
      <c r="AH134" s="284">
        <f t="shared" si="113"/>
        <v>0</v>
      </c>
      <c r="AI134" s="284">
        <f t="shared" si="114"/>
        <v>0</v>
      </c>
      <c r="AJ134" s="285">
        <f t="shared" si="115"/>
        <v>0</v>
      </c>
      <c r="AK134" s="285">
        <f t="shared" si="116"/>
        <v>0</v>
      </c>
      <c r="AL134" s="285">
        <f t="shared" si="117"/>
        <v>0</v>
      </c>
      <c r="AM134" s="285">
        <f t="shared" si="118"/>
        <v>0</v>
      </c>
      <c r="AN134" s="285">
        <f t="shared" si="119"/>
        <v>0</v>
      </c>
      <c r="AO134" s="285">
        <f t="shared" si="120"/>
        <v>0</v>
      </c>
      <c r="AP134" s="310">
        <f t="shared" si="121"/>
        <v>0</v>
      </c>
      <c r="AQ134" s="310">
        <f t="shared" si="122"/>
        <v>0</v>
      </c>
      <c r="AR134" s="310">
        <f t="shared" si="123"/>
        <v>0</v>
      </c>
      <c r="AS134" s="310">
        <f t="shared" si="124"/>
        <v>0</v>
      </c>
      <c r="AT134" s="310">
        <f t="shared" si="125"/>
        <v>0</v>
      </c>
      <c r="AU134" s="301">
        <f t="array" ref="AU134">IFERROR(INDEX(X134:AC134,SMALL(IF(AD134:AI134=AV134,COLUMN(AD134:AI134)-COLUMN(AD134)+1),COUNTIF(AP134:AP134,AV134))),0)</f>
        <v>0</v>
      </c>
      <c r="AV134" s="301">
        <f t="shared" si="126"/>
        <v>0</v>
      </c>
      <c r="AW134" s="301">
        <f t="array" ref="AW134">IFERROR(INDEX(AJ134:AO134,SMALL(IF(AD134:AI134=AV134,COLUMN(AD134:AI134)-COLUMN(AD134)+1),COUNTIF(AP134:AP134,AV134))),0)</f>
        <v>0</v>
      </c>
      <c r="AX134" s="302">
        <f t="array" ref="AX134">IFERROR(INDEX(X134:AC134,SMALL(IF(AD134:AI134=AY134,COLUMN(AD134:AI134)-COLUMN(AD134)+1),COUNTIF(AP134:AQ134,AY134))),0)</f>
        <v>0</v>
      </c>
      <c r="AY134" s="302">
        <f t="array" ref="AY134">IFERROR(LARGE(AD134:AI134,2),0)</f>
        <v>0</v>
      </c>
      <c r="AZ134" s="303">
        <f t="array" ref="AZ134">IFERROR(INDEX(AJ134:AO134,SMALL(IF(AD134:AI134=AY134,COLUMN(AD134:AI134)-COLUMN(AD134)+1),COUNTIF(AP134:AQ134,AY134))),0)</f>
        <v>0</v>
      </c>
      <c r="BA134" s="304">
        <f t="array" ref="BA134">IFERROR(INDEX(X134:AC134,SMALL(IF(AD134:AI134=BB134,COLUMN(AD134:AI134)-COLUMN(AD134)+1),COUNTIF(AP134:AR134,BB134))),0)</f>
        <v>0</v>
      </c>
      <c r="BB134" s="304">
        <f t="array" ref="BB134">IFERROR(LARGE(AD134:AI134,3),0)</f>
        <v>0</v>
      </c>
      <c r="BC134" s="304">
        <f t="array" ref="BC134">IFERROR(INDEX(AJ134:AO134,SMALL(IF(AD134:AI134=BB134,COLUMN(AD134:AI134)-COLUMN(AD134)+1),COUNTIF(AP134:AR134,BB134))),0)</f>
        <v>0</v>
      </c>
      <c r="BD134" s="305">
        <f t="array" ref="BD134">IFERROR(INDEX(X134:AC134,SMALL(IF(AD134:AI134=BE134,COLUMN(AD134:AI134)-COLUMN(AD134)+1),COUNTIF(AP134:AS134,BE134))),0)</f>
        <v>0</v>
      </c>
      <c r="BE134" s="305">
        <f t="shared" si="127"/>
        <v>0</v>
      </c>
      <c r="BF134" s="305">
        <f t="array" ref="BF134">IFERROR(INDEX(AJ134:AO134,SMALL(IF(AD134:AI134=BE134,COLUMN(AD134:AI134)-COLUMN(AD134)+1),COUNTIF(AP134:AS134,BE134))),0)</f>
        <v>0</v>
      </c>
      <c r="BG134" s="306">
        <f t="array" ref="BG134">IFERROR(INDEX(X134:AC134,SMALL(IF(AD134:AI134=BH134,COLUMN(AD134:AI134)-COLUMN(AD134)+1),COUNTIF(AP134:AT134,BH134))),0)</f>
        <v>0</v>
      </c>
      <c r="BH134" s="306">
        <f t="shared" si="128"/>
        <v>0</v>
      </c>
      <c r="BI134" s="306">
        <f t="array" ref="BI134">IFERROR(INDEX(AJ134:AO134,SMALL(IF(AD134:AI134=BH134,COLUMN(AD134:AI134)-COLUMN(AD134)+1),COUNTIF(AP134:AT134,BH134))),0)</f>
        <v>0</v>
      </c>
      <c r="BJ134" s="307">
        <f>IF(COUNTIF(AD134:AI134,0)=0,IF(COUNTIFS(AD134:AI134,"*F*")=0,SUM(LARGE(AD134:AI134,{1,2,3,4,5})),IF(COUNTIFS(AD134:AI134,"*F*")=1,SUM(LARGE(AD134:AI134,{1,2,3,4,5})),IF(COUNTIFS(AD134:AI134,"*F*")=2,"C",IF(COUNTIFS(AD134:AI134,"*F*")&gt;2,"F")))),IF(COUNTIFS(AD134:AH134,"*F*")=0,SUM(AD134:AH134),IF(COUNTIFS(AD134:AH134,"*F*")=1,"C",IF(COUNTIFS(AD134:AH134,"*F*")&gt;=2,"F"))))</f>
        <v>0</v>
      </c>
      <c r="BK134" s="308">
        <f t="shared" si="129"/>
        <v>0</v>
      </c>
    </row>
    <row r="135" spans="1:63" ht="15" x14ac:dyDescent="0.25">
      <c r="A135" s="317">
        <v>133</v>
      </c>
      <c r="B135" s="287" t="str">
        <f t="shared" si="102"/>
        <v/>
      </c>
      <c r="C135" s="296"/>
      <c r="D135" s="309"/>
      <c r="E135" s="309"/>
      <c r="F135" s="309"/>
      <c r="G135" s="309"/>
      <c r="H135" s="309"/>
      <c r="I135" s="309"/>
      <c r="J135" s="309"/>
      <c r="K135" s="309"/>
      <c r="L135" s="309"/>
      <c r="M135" s="315"/>
      <c r="N135" s="315"/>
      <c r="O135" s="309"/>
      <c r="P135" s="309"/>
      <c r="Q135" s="309"/>
      <c r="R135" s="309"/>
      <c r="S135" s="309"/>
      <c r="T135" s="309"/>
      <c r="U135" s="309"/>
      <c r="V135" s="309"/>
      <c r="W135" s="309"/>
      <c r="X135" s="294">
        <f t="shared" si="103"/>
        <v>0</v>
      </c>
      <c r="Y135" s="294">
        <f t="shared" si="104"/>
        <v>0</v>
      </c>
      <c r="Z135" s="294">
        <f t="shared" si="105"/>
        <v>0</v>
      </c>
      <c r="AA135" s="294">
        <f t="shared" si="106"/>
        <v>0</v>
      </c>
      <c r="AB135" s="294">
        <f t="shared" si="107"/>
        <v>0</v>
      </c>
      <c r="AC135" s="294">
        <f t="shared" si="108"/>
        <v>0</v>
      </c>
      <c r="AD135" s="284">
        <f t="shared" si="109"/>
        <v>0</v>
      </c>
      <c r="AE135" s="284">
        <f t="shared" si="110"/>
        <v>0</v>
      </c>
      <c r="AF135" s="284">
        <f t="shared" si="111"/>
        <v>0</v>
      </c>
      <c r="AG135" s="284">
        <f t="shared" si="112"/>
        <v>0</v>
      </c>
      <c r="AH135" s="284">
        <f t="shared" si="113"/>
        <v>0</v>
      </c>
      <c r="AI135" s="284">
        <f t="shared" si="114"/>
        <v>0</v>
      </c>
      <c r="AJ135" s="285">
        <f t="shared" si="115"/>
        <v>0</v>
      </c>
      <c r="AK135" s="285">
        <f t="shared" si="116"/>
        <v>0</v>
      </c>
      <c r="AL135" s="285">
        <f t="shared" si="117"/>
        <v>0</v>
      </c>
      <c r="AM135" s="285">
        <f t="shared" si="118"/>
        <v>0</v>
      </c>
      <c r="AN135" s="285">
        <f t="shared" si="119"/>
        <v>0</v>
      </c>
      <c r="AO135" s="285">
        <f t="shared" si="120"/>
        <v>0</v>
      </c>
      <c r="AP135" s="310">
        <f t="shared" si="121"/>
        <v>0</v>
      </c>
      <c r="AQ135" s="310">
        <f t="shared" si="122"/>
        <v>0</v>
      </c>
      <c r="AR135" s="310">
        <f t="shared" si="123"/>
        <v>0</v>
      </c>
      <c r="AS135" s="310">
        <f t="shared" si="124"/>
        <v>0</v>
      </c>
      <c r="AT135" s="310">
        <f t="shared" si="125"/>
        <v>0</v>
      </c>
      <c r="AU135" s="301">
        <f t="array" ref="AU135">IFERROR(INDEX(X135:AC135,SMALL(IF(AD135:AI135=AV135,COLUMN(AD135:AI135)-COLUMN(AD135)+1),COUNTIF(AP135:AP135,AV135))),0)</f>
        <v>0</v>
      </c>
      <c r="AV135" s="301">
        <f t="shared" si="126"/>
        <v>0</v>
      </c>
      <c r="AW135" s="301">
        <f t="array" ref="AW135">IFERROR(INDEX(AJ135:AO135,SMALL(IF(AD135:AI135=AV135,COLUMN(AD135:AI135)-COLUMN(AD135)+1),COUNTIF(AP135:AP135,AV135))),0)</f>
        <v>0</v>
      </c>
      <c r="AX135" s="302">
        <f t="array" ref="AX135">IFERROR(INDEX(X135:AC135,SMALL(IF(AD135:AI135=AY135,COLUMN(AD135:AI135)-COLUMN(AD135)+1),COUNTIF(AP135:AQ135,AY135))),0)</f>
        <v>0</v>
      </c>
      <c r="AY135" s="302">
        <f t="array" ref="AY135">IFERROR(LARGE(AD135:AI135,2),0)</f>
        <v>0</v>
      </c>
      <c r="AZ135" s="303">
        <f t="array" ref="AZ135">IFERROR(INDEX(AJ135:AO135,SMALL(IF(AD135:AI135=AY135,COLUMN(AD135:AI135)-COLUMN(AD135)+1),COUNTIF(AP135:AQ135,AY135))),0)</f>
        <v>0</v>
      </c>
      <c r="BA135" s="304">
        <f t="array" ref="BA135">IFERROR(INDEX(X135:AC135,SMALL(IF(AD135:AI135=BB135,COLUMN(AD135:AI135)-COLUMN(AD135)+1),COUNTIF(AP135:AR135,BB135))),0)</f>
        <v>0</v>
      </c>
      <c r="BB135" s="304">
        <f t="array" ref="BB135">IFERROR(LARGE(AD135:AI135,3),0)</f>
        <v>0</v>
      </c>
      <c r="BC135" s="304">
        <f t="array" ref="BC135">IFERROR(INDEX(AJ135:AO135,SMALL(IF(AD135:AI135=BB135,COLUMN(AD135:AI135)-COLUMN(AD135)+1),COUNTIF(AP135:AR135,BB135))),0)</f>
        <v>0</v>
      </c>
      <c r="BD135" s="305">
        <f t="array" ref="BD135">IFERROR(INDEX(X135:AC135,SMALL(IF(AD135:AI135=BE135,COLUMN(AD135:AI135)-COLUMN(AD135)+1),COUNTIF(AP135:AS135,BE135))),0)</f>
        <v>0</v>
      </c>
      <c r="BE135" s="305">
        <f t="shared" si="127"/>
        <v>0</v>
      </c>
      <c r="BF135" s="305">
        <f t="array" ref="BF135">IFERROR(INDEX(AJ135:AO135,SMALL(IF(AD135:AI135=BE135,COLUMN(AD135:AI135)-COLUMN(AD135)+1),COUNTIF(AP135:AS135,BE135))),0)</f>
        <v>0</v>
      </c>
      <c r="BG135" s="306">
        <f t="array" ref="BG135">IFERROR(INDEX(X135:AC135,SMALL(IF(AD135:AI135=BH135,COLUMN(AD135:AI135)-COLUMN(AD135)+1),COUNTIF(AP135:AT135,BH135))),0)</f>
        <v>0</v>
      </c>
      <c r="BH135" s="306">
        <f t="shared" si="128"/>
        <v>0</v>
      </c>
      <c r="BI135" s="306">
        <f t="array" ref="BI135">IFERROR(INDEX(AJ135:AO135,SMALL(IF(AD135:AI135=BH135,COLUMN(AD135:AI135)-COLUMN(AD135)+1),COUNTIF(AP135:AT135,BH135))),0)</f>
        <v>0</v>
      </c>
      <c r="BJ135" s="307">
        <f>IF(COUNTIF(AD135:AI135,0)=0,IF(COUNTIFS(AD135:AI135,"*F*")=0,SUM(LARGE(AD135:AI135,{1,2,3,4,5})),IF(COUNTIFS(AD135:AI135,"*F*")=1,SUM(LARGE(AD135:AI135,{1,2,3,4,5})),IF(COUNTIFS(AD135:AI135,"*F*")=2,"C",IF(COUNTIFS(AD135:AI135,"*F*")&gt;2,"F")))),IF(COUNTIFS(AD135:AH135,"*F*")=0,SUM(AD135:AH135),IF(COUNTIFS(AD135:AH135,"*F*")=1,"C",IF(COUNTIFS(AD135:AH135,"*F*")&gt;=2,"F"))))</f>
        <v>0</v>
      </c>
      <c r="BK135" s="308">
        <f t="shared" si="129"/>
        <v>0</v>
      </c>
    </row>
    <row r="136" spans="1:63" ht="15" x14ac:dyDescent="0.25">
      <c r="A136" s="317">
        <v>134</v>
      </c>
      <c r="B136" s="287" t="str">
        <f t="shared" si="102"/>
        <v/>
      </c>
      <c r="C136" s="296"/>
      <c r="D136" s="309"/>
      <c r="E136" s="309"/>
      <c r="F136" s="309"/>
      <c r="G136" s="309"/>
      <c r="H136" s="309"/>
      <c r="I136" s="309"/>
      <c r="J136" s="309"/>
      <c r="K136" s="309"/>
      <c r="L136" s="309"/>
      <c r="M136" s="315"/>
      <c r="N136" s="315"/>
      <c r="O136" s="309"/>
      <c r="P136" s="309"/>
      <c r="Q136" s="309"/>
      <c r="R136" s="309"/>
      <c r="S136" s="309"/>
      <c r="T136" s="309"/>
      <c r="U136" s="309"/>
      <c r="V136" s="309"/>
      <c r="W136" s="309"/>
      <c r="X136" s="294">
        <f t="shared" si="103"/>
        <v>0</v>
      </c>
      <c r="Y136" s="294">
        <f t="shared" si="104"/>
        <v>0</v>
      </c>
      <c r="Z136" s="294">
        <f t="shared" si="105"/>
        <v>0</v>
      </c>
      <c r="AA136" s="294">
        <f t="shared" si="106"/>
        <v>0</v>
      </c>
      <c r="AB136" s="294">
        <f t="shared" si="107"/>
        <v>0</v>
      </c>
      <c r="AC136" s="294">
        <f t="shared" si="108"/>
        <v>0</v>
      </c>
      <c r="AD136" s="284">
        <f t="shared" si="109"/>
        <v>0</v>
      </c>
      <c r="AE136" s="284">
        <f t="shared" si="110"/>
        <v>0</v>
      </c>
      <c r="AF136" s="284">
        <f t="shared" si="111"/>
        <v>0</v>
      </c>
      <c r="AG136" s="284">
        <f t="shared" si="112"/>
        <v>0</v>
      </c>
      <c r="AH136" s="284">
        <f t="shared" si="113"/>
        <v>0</v>
      </c>
      <c r="AI136" s="284">
        <f t="shared" si="114"/>
        <v>0</v>
      </c>
      <c r="AJ136" s="285">
        <f t="shared" si="115"/>
        <v>0</v>
      </c>
      <c r="AK136" s="285">
        <f t="shared" si="116"/>
        <v>0</v>
      </c>
      <c r="AL136" s="285">
        <f t="shared" si="117"/>
        <v>0</v>
      </c>
      <c r="AM136" s="285">
        <f t="shared" si="118"/>
        <v>0</v>
      </c>
      <c r="AN136" s="285">
        <f t="shared" si="119"/>
        <v>0</v>
      </c>
      <c r="AO136" s="285">
        <f t="shared" si="120"/>
        <v>0</v>
      </c>
      <c r="AP136" s="310">
        <f t="shared" si="121"/>
        <v>0</v>
      </c>
      <c r="AQ136" s="310">
        <f t="shared" si="122"/>
        <v>0</v>
      </c>
      <c r="AR136" s="310">
        <f t="shared" si="123"/>
        <v>0</v>
      </c>
      <c r="AS136" s="310">
        <f t="shared" si="124"/>
        <v>0</v>
      </c>
      <c r="AT136" s="310">
        <f t="shared" si="125"/>
        <v>0</v>
      </c>
      <c r="AU136" s="301">
        <f t="array" ref="AU136">IFERROR(INDEX(X136:AC136,SMALL(IF(AD136:AI136=AV136,COLUMN(AD136:AI136)-COLUMN(AD136)+1),COUNTIF(AP136:AP136,AV136))),0)</f>
        <v>0</v>
      </c>
      <c r="AV136" s="301">
        <f t="shared" si="126"/>
        <v>0</v>
      </c>
      <c r="AW136" s="301">
        <f t="array" ref="AW136">IFERROR(INDEX(AJ136:AO136,SMALL(IF(AD136:AI136=AV136,COLUMN(AD136:AI136)-COLUMN(AD136)+1),COUNTIF(AP136:AP136,AV136))),0)</f>
        <v>0</v>
      </c>
      <c r="AX136" s="302">
        <f t="array" ref="AX136">IFERROR(INDEX(X136:AC136,SMALL(IF(AD136:AI136=AY136,COLUMN(AD136:AI136)-COLUMN(AD136)+1),COUNTIF(AP136:AQ136,AY136))),0)</f>
        <v>0</v>
      </c>
      <c r="AY136" s="302">
        <f t="array" ref="AY136">IFERROR(LARGE(AD136:AI136,2),0)</f>
        <v>0</v>
      </c>
      <c r="AZ136" s="303">
        <f t="array" ref="AZ136">IFERROR(INDEX(AJ136:AO136,SMALL(IF(AD136:AI136=AY136,COLUMN(AD136:AI136)-COLUMN(AD136)+1),COUNTIF(AP136:AQ136,AY136))),0)</f>
        <v>0</v>
      </c>
      <c r="BA136" s="304">
        <f t="array" ref="BA136">IFERROR(INDEX(X136:AC136,SMALL(IF(AD136:AI136=BB136,COLUMN(AD136:AI136)-COLUMN(AD136)+1),COUNTIF(AP136:AR136,BB136))),0)</f>
        <v>0</v>
      </c>
      <c r="BB136" s="304">
        <f t="array" ref="BB136">IFERROR(LARGE(AD136:AI136,3),0)</f>
        <v>0</v>
      </c>
      <c r="BC136" s="304">
        <f t="array" ref="BC136">IFERROR(INDEX(AJ136:AO136,SMALL(IF(AD136:AI136=BB136,COLUMN(AD136:AI136)-COLUMN(AD136)+1),COUNTIF(AP136:AR136,BB136))),0)</f>
        <v>0</v>
      </c>
      <c r="BD136" s="305">
        <f t="array" ref="BD136">IFERROR(INDEX(X136:AC136,SMALL(IF(AD136:AI136=BE136,COLUMN(AD136:AI136)-COLUMN(AD136)+1),COUNTIF(AP136:AS136,BE136))),0)</f>
        <v>0</v>
      </c>
      <c r="BE136" s="305">
        <f t="shared" si="127"/>
        <v>0</v>
      </c>
      <c r="BF136" s="305">
        <f t="array" ref="BF136">IFERROR(INDEX(AJ136:AO136,SMALL(IF(AD136:AI136=BE136,COLUMN(AD136:AI136)-COLUMN(AD136)+1),COUNTIF(AP136:AS136,BE136))),0)</f>
        <v>0</v>
      </c>
      <c r="BG136" s="306">
        <f t="array" ref="BG136">IFERROR(INDEX(X136:AC136,SMALL(IF(AD136:AI136=BH136,COLUMN(AD136:AI136)-COLUMN(AD136)+1),COUNTIF(AP136:AT136,BH136))),0)</f>
        <v>0</v>
      </c>
      <c r="BH136" s="306">
        <f t="shared" si="128"/>
        <v>0</v>
      </c>
      <c r="BI136" s="306">
        <f t="array" ref="BI136">IFERROR(INDEX(AJ136:AO136,SMALL(IF(AD136:AI136=BH136,COLUMN(AD136:AI136)-COLUMN(AD136)+1),COUNTIF(AP136:AT136,BH136))),0)</f>
        <v>0</v>
      </c>
      <c r="BJ136" s="307">
        <f>IF(COUNTIF(AD136:AI136,0)=0,IF(COUNTIFS(AD136:AI136,"*F*")=0,SUM(LARGE(AD136:AI136,{1,2,3,4,5})),IF(COUNTIFS(AD136:AI136,"*F*")=1,SUM(LARGE(AD136:AI136,{1,2,3,4,5})),IF(COUNTIFS(AD136:AI136,"*F*")=2,"C",IF(COUNTIFS(AD136:AI136,"*F*")&gt;2,"F")))),IF(COUNTIFS(AD136:AH136,"*F*")=0,SUM(AD136:AH136),IF(COUNTIFS(AD136:AH136,"*F*")=1,"C",IF(COUNTIFS(AD136:AH136,"*F*")&gt;=2,"F"))))</f>
        <v>0</v>
      </c>
      <c r="BK136" s="308">
        <f t="shared" si="129"/>
        <v>0</v>
      </c>
    </row>
    <row r="137" spans="1:63" ht="15" x14ac:dyDescent="0.25">
      <c r="A137" s="317">
        <v>135</v>
      </c>
      <c r="B137" s="287" t="str">
        <f t="shared" si="102"/>
        <v/>
      </c>
      <c r="C137" s="296"/>
      <c r="D137" s="309"/>
      <c r="E137" s="309"/>
      <c r="F137" s="309"/>
      <c r="G137" s="309"/>
      <c r="H137" s="309"/>
      <c r="I137" s="309"/>
      <c r="J137" s="309"/>
      <c r="K137" s="309"/>
      <c r="L137" s="309"/>
      <c r="M137" s="315"/>
      <c r="N137" s="315"/>
      <c r="O137" s="309"/>
      <c r="P137" s="309"/>
      <c r="Q137" s="309"/>
      <c r="R137" s="309"/>
      <c r="S137" s="309"/>
      <c r="T137" s="309"/>
      <c r="U137" s="309"/>
      <c r="V137" s="309"/>
      <c r="W137" s="309"/>
      <c r="X137" s="294">
        <f t="shared" si="103"/>
        <v>0</v>
      </c>
      <c r="Y137" s="294">
        <f t="shared" si="104"/>
        <v>0</v>
      </c>
      <c r="Z137" s="294">
        <f t="shared" si="105"/>
        <v>0</v>
      </c>
      <c r="AA137" s="294">
        <f t="shared" si="106"/>
        <v>0</v>
      </c>
      <c r="AB137" s="294">
        <f t="shared" si="107"/>
        <v>0</v>
      </c>
      <c r="AC137" s="294">
        <f t="shared" si="108"/>
        <v>0</v>
      </c>
      <c r="AD137" s="284">
        <f t="shared" si="109"/>
        <v>0</v>
      </c>
      <c r="AE137" s="284">
        <f t="shared" si="110"/>
        <v>0</v>
      </c>
      <c r="AF137" s="284">
        <f t="shared" si="111"/>
        <v>0</v>
      </c>
      <c r="AG137" s="284">
        <f t="shared" si="112"/>
        <v>0</v>
      </c>
      <c r="AH137" s="284">
        <f t="shared" si="113"/>
        <v>0</v>
      </c>
      <c r="AI137" s="284">
        <f t="shared" si="114"/>
        <v>0</v>
      </c>
      <c r="AJ137" s="285">
        <f t="shared" si="115"/>
        <v>0</v>
      </c>
      <c r="AK137" s="285">
        <f t="shared" si="116"/>
        <v>0</v>
      </c>
      <c r="AL137" s="285">
        <f t="shared" si="117"/>
        <v>0</v>
      </c>
      <c r="AM137" s="285">
        <f t="shared" si="118"/>
        <v>0</v>
      </c>
      <c r="AN137" s="285">
        <f t="shared" si="119"/>
        <v>0</v>
      </c>
      <c r="AO137" s="285">
        <f t="shared" si="120"/>
        <v>0</v>
      </c>
      <c r="AP137" s="310">
        <f t="shared" si="121"/>
        <v>0</v>
      </c>
      <c r="AQ137" s="310">
        <f t="shared" si="122"/>
        <v>0</v>
      </c>
      <c r="AR137" s="310">
        <f t="shared" si="123"/>
        <v>0</v>
      </c>
      <c r="AS137" s="310">
        <f t="shared" si="124"/>
        <v>0</v>
      </c>
      <c r="AT137" s="310">
        <f t="shared" si="125"/>
        <v>0</v>
      </c>
      <c r="AU137" s="301">
        <f t="array" ref="AU137">IFERROR(INDEX(X137:AC137,SMALL(IF(AD137:AI137=AV137,COLUMN(AD137:AI137)-COLUMN(AD137)+1),COUNTIF(AP137:AP137,AV137))),0)</f>
        <v>0</v>
      </c>
      <c r="AV137" s="301">
        <f t="shared" si="126"/>
        <v>0</v>
      </c>
      <c r="AW137" s="301">
        <f t="array" ref="AW137">IFERROR(INDEX(AJ137:AO137,SMALL(IF(AD137:AI137=AV137,COLUMN(AD137:AI137)-COLUMN(AD137)+1),COUNTIF(AP137:AP137,AV137))),0)</f>
        <v>0</v>
      </c>
      <c r="AX137" s="302">
        <f t="array" ref="AX137">IFERROR(INDEX(X137:AC137,SMALL(IF(AD137:AI137=AY137,COLUMN(AD137:AI137)-COLUMN(AD137)+1),COUNTIF(AP137:AQ137,AY137))),0)</f>
        <v>0</v>
      </c>
      <c r="AY137" s="302">
        <f t="array" ref="AY137">IFERROR(LARGE(AD137:AI137,2),0)</f>
        <v>0</v>
      </c>
      <c r="AZ137" s="303">
        <f t="array" ref="AZ137">IFERROR(INDEX(AJ137:AO137,SMALL(IF(AD137:AI137=AY137,COLUMN(AD137:AI137)-COLUMN(AD137)+1),COUNTIF(AP137:AQ137,AY137))),0)</f>
        <v>0</v>
      </c>
      <c r="BA137" s="304">
        <f t="array" ref="BA137">IFERROR(INDEX(X137:AC137,SMALL(IF(AD137:AI137=BB137,COLUMN(AD137:AI137)-COLUMN(AD137)+1),COUNTIF(AP137:AR137,BB137))),0)</f>
        <v>0</v>
      </c>
      <c r="BB137" s="304">
        <f t="array" ref="BB137">IFERROR(LARGE(AD137:AI137,3),0)</f>
        <v>0</v>
      </c>
      <c r="BC137" s="304">
        <f t="array" ref="BC137">IFERROR(INDEX(AJ137:AO137,SMALL(IF(AD137:AI137=BB137,COLUMN(AD137:AI137)-COLUMN(AD137)+1),COUNTIF(AP137:AR137,BB137))),0)</f>
        <v>0</v>
      </c>
      <c r="BD137" s="305">
        <f t="array" ref="BD137">IFERROR(INDEX(X137:AC137,SMALL(IF(AD137:AI137=BE137,COLUMN(AD137:AI137)-COLUMN(AD137)+1),COUNTIF(AP137:AS137,BE137))),0)</f>
        <v>0</v>
      </c>
      <c r="BE137" s="305">
        <f t="shared" si="127"/>
        <v>0</v>
      </c>
      <c r="BF137" s="305">
        <f t="array" ref="BF137">IFERROR(INDEX(AJ137:AO137,SMALL(IF(AD137:AI137=BE137,COLUMN(AD137:AI137)-COLUMN(AD137)+1),COUNTIF(AP137:AS137,BE137))),0)</f>
        <v>0</v>
      </c>
      <c r="BG137" s="306">
        <f t="array" ref="BG137">IFERROR(INDEX(X137:AC137,SMALL(IF(AD137:AI137=BH137,COLUMN(AD137:AI137)-COLUMN(AD137)+1),COUNTIF(AP137:AT137,BH137))),0)</f>
        <v>0</v>
      </c>
      <c r="BH137" s="306">
        <f t="shared" si="128"/>
        <v>0</v>
      </c>
      <c r="BI137" s="306">
        <f t="array" ref="BI137">IFERROR(INDEX(AJ137:AO137,SMALL(IF(AD137:AI137=BH137,COLUMN(AD137:AI137)-COLUMN(AD137)+1),COUNTIF(AP137:AT137,BH137))),0)</f>
        <v>0</v>
      </c>
      <c r="BJ137" s="307">
        <f>IF(COUNTIF(AD137:AI137,0)=0,IF(COUNTIFS(AD137:AI137,"*F*")=0,SUM(LARGE(AD137:AI137,{1,2,3,4,5})),IF(COUNTIFS(AD137:AI137,"*F*")=1,SUM(LARGE(AD137:AI137,{1,2,3,4,5})),IF(COUNTIFS(AD137:AI137,"*F*")=2,"C",IF(COUNTIFS(AD137:AI137,"*F*")&gt;2,"F")))),IF(COUNTIFS(AD137:AH137,"*F*")=0,SUM(AD137:AH137),IF(COUNTIFS(AD137:AH137,"*F*")=1,"C",IF(COUNTIFS(AD137:AH137,"*F*")&gt;=2,"F"))))</f>
        <v>0</v>
      </c>
      <c r="BK137" s="308">
        <f t="shared" si="129"/>
        <v>0</v>
      </c>
    </row>
    <row r="138" spans="1:63" ht="15" x14ac:dyDescent="0.25">
      <c r="A138" s="317">
        <v>136</v>
      </c>
      <c r="B138" s="287" t="str">
        <f t="shared" si="102"/>
        <v/>
      </c>
      <c r="C138" s="296"/>
      <c r="D138" s="309"/>
      <c r="E138" s="309"/>
      <c r="F138" s="309"/>
      <c r="G138" s="309"/>
      <c r="H138" s="309"/>
      <c r="I138" s="309"/>
      <c r="J138" s="309"/>
      <c r="K138" s="309"/>
      <c r="L138" s="309"/>
      <c r="M138" s="315"/>
      <c r="N138" s="315"/>
      <c r="O138" s="309"/>
      <c r="P138" s="309"/>
      <c r="Q138" s="309"/>
      <c r="R138" s="309"/>
      <c r="S138" s="309"/>
      <c r="T138" s="309"/>
      <c r="U138" s="309"/>
      <c r="V138" s="309"/>
      <c r="W138" s="309"/>
      <c r="X138" s="294">
        <f t="shared" si="103"/>
        <v>0</v>
      </c>
      <c r="Y138" s="294">
        <f t="shared" si="104"/>
        <v>0</v>
      </c>
      <c r="Z138" s="294">
        <f t="shared" si="105"/>
        <v>0</v>
      </c>
      <c r="AA138" s="294">
        <f t="shared" si="106"/>
        <v>0</v>
      </c>
      <c r="AB138" s="294">
        <f t="shared" si="107"/>
        <v>0</v>
      </c>
      <c r="AC138" s="294">
        <f t="shared" si="108"/>
        <v>0</v>
      </c>
      <c r="AD138" s="284">
        <f t="shared" si="109"/>
        <v>0</v>
      </c>
      <c r="AE138" s="284">
        <f t="shared" si="110"/>
        <v>0</v>
      </c>
      <c r="AF138" s="284">
        <f t="shared" si="111"/>
        <v>0</v>
      </c>
      <c r="AG138" s="284">
        <f t="shared" si="112"/>
        <v>0</v>
      </c>
      <c r="AH138" s="284">
        <f t="shared" si="113"/>
        <v>0</v>
      </c>
      <c r="AI138" s="284">
        <f t="shared" si="114"/>
        <v>0</v>
      </c>
      <c r="AJ138" s="285">
        <f t="shared" si="115"/>
        <v>0</v>
      </c>
      <c r="AK138" s="285">
        <f t="shared" si="116"/>
        <v>0</v>
      </c>
      <c r="AL138" s="285">
        <f t="shared" si="117"/>
        <v>0</v>
      </c>
      <c r="AM138" s="285">
        <f t="shared" si="118"/>
        <v>0</v>
      </c>
      <c r="AN138" s="285">
        <f t="shared" si="119"/>
        <v>0</v>
      </c>
      <c r="AO138" s="285">
        <f t="shared" si="120"/>
        <v>0</v>
      </c>
      <c r="AP138" s="310">
        <f t="shared" si="121"/>
        <v>0</v>
      </c>
      <c r="AQ138" s="310">
        <f t="shared" si="122"/>
        <v>0</v>
      </c>
      <c r="AR138" s="310">
        <f t="shared" si="123"/>
        <v>0</v>
      </c>
      <c r="AS138" s="310">
        <f t="shared" si="124"/>
        <v>0</v>
      </c>
      <c r="AT138" s="310">
        <f t="shared" si="125"/>
        <v>0</v>
      </c>
      <c r="AU138" s="301">
        <f t="array" ref="AU138">IFERROR(INDEX(X138:AC138,SMALL(IF(AD138:AI138=AV138,COLUMN(AD138:AI138)-COLUMN(AD138)+1),COUNTIF(AP138:AP138,AV138))),0)</f>
        <v>0</v>
      </c>
      <c r="AV138" s="301">
        <f t="shared" si="126"/>
        <v>0</v>
      </c>
      <c r="AW138" s="301">
        <f t="array" ref="AW138">IFERROR(INDEX(AJ138:AO138,SMALL(IF(AD138:AI138=AV138,COLUMN(AD138:AI138)-COLUMN(AD138)+1),COUNTIF(AP138:AP138,AV138))),0)</f>
        <v>0</v>
      </c>
      <c r="AX138" s="302">
        <f t="array" ref="AX138">IFERROR(INDEX(X138:AC138,SMALL(IF(AD138:AI138=AY138,COLUMN(AD138:AI138)-COLUMN(AD138)+1),COUNTIF(AP138:AQ138,AY138))),0)</f>
        <v>0</v>
      </c>
      <c r="AY138" s="302">
        <f t="array" ref="AY138">IFERROR(LARGE(AD138:AI138,2),0)</f>
        <v>0</v>
      </c>
      <c r="AZ138" s="303">
        <f t="array" ref="AZ138">IFERROR(INDEX(AJ138:AO138,SMALL(IF(AD138:AI138=AY138,COLUMN(AD138:AI138)-COLUMN(AD138)+1),COUNTIF(AP138:AQ138,AY138))),0)</f>
        <v>0</v>
      </c>
      <c r="BA138" s="304">
        <f t="array" ref="BA138">IFERROR(INDEX(X138:AC138,SMALL(IF(AD138:AI138=BB138,COLUMN(AD138:AI138)-COLUMN(AD138)+1),COUNTIF(AP138:AR138,BB138))),0)</f>
        <v>0</v>
      </c>
      <c r="BB138" s="304">
        <f t="array" ref="BB138">IFERROR(LARGE(AD138:AI138,3),0)</f>
        <v>0</v>
      </c>
      <c r="BC138" s="304">
        <f t="array" ref="BC138">IFERROR(INDEX(AJ138:AO138,SMALL(IF(AD138:AI138=BB138,COLUMN(AD138:AI138)-COLUMN(AD138)+1),COUNTIF(AP138:AR138,BB138))),0)</f>
        <v>0</v>
      </c>
      <c r="BD138" s="305">
        <f t="array" ref="BD138">IFERROR(INDEX(X138:AC138,SMALL(IF(AD138:AI138=BE138,COLUMN(AD138:AI138)-COLUMN(AD138)+1),COUNTIF(AP138:AS138,BE138))),0)</f>
        <v>0</v>
      </c>
      <c r="BE138" s="305">
        <f t="shared" si="127"/>
        <v>0</v>
      </c>
      <c r="BF138" s="305">
        <f t="array" ref="BF138">IFERROR(INDEX(AJ138:AO138,SMALL(IF(AD138:AI138=BE138,COLUMN(AD138:AI138)-COLUMN(AD138)+1),COUNTIF(AP138:AS138,BE138))),0)</f>
        <v>0</v>
      </c>
      <c r="BG138" s="306">
        <f t="array" ref="BG138">IFERROR(INDEX(X138:AC138,SMALL(IF(AD138:AI138=BH138,COLUMN(AD138:AI138)-COLUMN(AD138)+1),COUNTIF(AP138:AT138,BH138))),0)</f>
        <v>0</v>
      </c>
      <c r="BH138" s="306">
        <f t="shared" si="128"/>
        <v>0</v>
      </c>
      <c r="BI138" s="306">
        <f t="array" ref="BI138">IFERROR(INDEX(AJ138:AO138,SMALL(IF(AD138:AI138=BH138,COLUMN(AD138:AI138)-COLUMN(AD138)+1),COUNTIF(AP138:AT138,BH138))),0)</f>
        <v>0</v>
      </c>
      <c r="BJ138" s="307">
        <f>IF(COUNTIF(AD138:AI138,0)=0,IF(COUNTIFS(AD138:AI138,"*F*")=0,SUM(LARGE(AD138:AI138,{1,2,3,4,5})),IF(COUNTIFS(AD138:AI138,"*F*")=1,SUM(LARGE(AD138:AI138,{1,2,3,4,5})),IF(COUNTIFS(AD138:AI138,"*F*")=2,"C",IF(COUNTIFS(AD138:AI138,"*F*")&gt;2,"F")))),IF(COUNTIFS(AD138:AH138,"*F*")=0,SUM(AD138:AH138),IF(COUNTIFS(AD138:AH138,"*F*")=1,"C",IF(COUNTIFS(AD138:AH138,"*F*")&gt;=2,"F"))))</f>
        <v>0</v>
      </c>
      <c r="BK138" s="308">
        <f t="shared" si="129"/>
        <v>0</v>
      </c>
    </row>
    <row r="139" spans="1:63" ht="15" x14ac:dyDescent="0.25">
      <c r="A139" s="317">
        <v>137</v>
      </c>
      <c r="B139" s="287" t="str">
        <f t="shared" si="102"/>
        <v/>
      </c>
      <c r="C139" s="296"/>
      <c r="D139" s="309"/>
      <c r="E139" s="309"/>
      <c r="F139" s="309"/>
      <c r="G139" s="309"/>
      <c r="H139" s="309"/>
      <c r="I139" s="309"/>
      <c r="J139" s="309"/>
      <c r="K139" s="309"/>
      <c r="L139" s="309"/>
      <c r="M139" s="315"/>
      <c r="N139" s="315"/>
      <c r="O139" s="309"/>
      <c r="P139" s="309"/>
      <c r="Q139" s="309"/>
      <c r="R139" s="309"/>
      <c r="S139" s="309"/>
      <c r="T139" s="309"/>
      <c r="U139" s="309"/>
      <c r="V139" s="309"/>
      <c r="W139" s="309"/>
      <c r="X139" s="294">
        <f t="shared" si="103"/>
        <v>0</v>
      </c>
      <c r="Y139" s="294">
        <f t="shared" si="104"/>
        <v>0</v>
      </c>
      <c r="Z139" s="294">
        <f t="shared" si="105"/>
        <v>0</v>
      </c>
      <c r="AA139" s="294">
        <f t="shared" si="106"/>
        <v>0</v>
      </c>
      <c r="AB139" s="294">
        <f t="shared" si="107"/>
        <v>0</v>
      </c>
      <c r="AC139" s="294">
        <f t="shared" si="108"/>
        <v>0</v>
      </c>
      <c r="AD139" s="284">
        <f t="shared" si="109"/>
        <v>0</v>
      </c>
      <c r="AE139" s="284">
        <f t="shared" si="110"/>
        <v>0</v>
      </c>
      <c r="AF139" s="284">
        <f t="shared" si="111"/>
        <v>0</v>
      </c>
      <c r="AG139" s="284">
        <f t="shared" si="112"/>
        <v>0</v>
      </c>
      <c r="AH139" s="284">
        <f t="shared" si="113"/>
        <v>0</v>
      </c>
      <c r="AI139" s="284">
        <f t="shared" si="114"/>
        <v>0</v>
      </c>
      <c r="AJ139" s="285">
        <f t="shared" si="115"/>
        <v>0</v>
      </c>
      <c r="AK139" s="285">
        <f t="shared" si="116"/>
        <v>0</v>
      </c>
      <c r="AL139" s="285">
        <f t="shared" si="117"/>
        <v>0</v>
      </c>
      <c r="AM139" s="285">
        <f t="shared" si="118"/>
        <v>0</v>
      </c>
      <c r="AN139" s="285">
        <f t="shared" si="119"/>
        <v>0</v>
      </c>
      <c r="AO139" s="285">
        <f t="shared" si="120"/>
        <v>0</v>
      </c>
      <c r="AP139" s="310">
        <f t="shared" si="121"/>
        <v>0</v>
      </c>
      <c r="AQ139" s="310">
        <f t="shared" si="122"/>
        <v>0</v>
      </c>
      <c r="AR139" s="310">
        <f t="shared" si="123"/>
        <v>0</v>
      </c>
      <c r="AS139" s="310">
        <f t="shared" si="124"/>
        <v>0</v>
      </c>
      <c r="AT139" s="310">
        <f t="shared" si="125"/>
        <v>0</v>
      </c>
      <c r="AU139" s="301">
        <f t="array" ref="AU139">IFERROR(INDEX(X139:AC139,SMALL(IF(AD139:AI139=AV139,COLUMN(AD139:AI139)-COLUMN(AD139)+1),COUNTIF(AP139:AP139,AV139))),0)</f>
        <v>0</v>
      </c>
      <c r="AV139" s="301">
        <f t="shared" si="126"/>
        <v>0</v>
      </c>
      <c r="AW139" s="301">
        <f t="array" ref="AW139">IFERROR(INDEX(AJ139:AO139,SMALL(IF(AD139:AI139=AV139,COLUMN(AD139:AI139)-COLUMN(AD139)+1),COUNTIF(AP139:AP139,AV139))),0)</f>
        <v>0</v>
      </c>
      <c r="AX139" s="302">
        <f t="array" ref="AX139">IFERROR(INDEX(X139:AC139,SMALL(IF(AD139:AI139=AY139,COLUMN(AD139:AI139)-COLUMN(AD139)+1),COUNTIF(AP139:AQ139,AY139))),0)</f>
        <v>0</v>
      </c>
      <c r="AY139" s="302">
        <f t="array" ref="AY139">IFERROR(LARGE(AD139:AI139,2),0)</f>
        <v>0</v>
      </c>
      <c r="AZ139" s="303">
        <f t="array" ref="AZ139">IFERROR(INDEX(AJ139:AO139,SMALL(IF(AD139:AI139=AY139,COLUMN(AD139:AI139)-COLUMN(AD139)+1),COUNTIF(AP139:AQ139,AY139))),0)</f>
        <v>0</v>
      </c>
      <c r="BA139" s="304">
        <f t="array" ref="BA139">IFERROR(INDEX(X139:AC139,SMALL(IF(AD139:AI139=BB139,COLUMN(AD139:AI139)-COLUMN(AD139)+1),COUNTIF(AP139:AR139,BB139))),0)</f>
        <v>0</v>
      </c>
      <c r="BB139" s="304">
        <f t="array" ref="BB139">IFERROR(LARGE(AD139:AI139,3),0)</f>
        <v>0</v>
      </c>
      <c r="BC139" s="304">
        <f t="array" ref="BC139">IFERROR(INDEX(AJ139:AO139,SMALL(IF(AD139:AI139=BB139,COLUMN(AD139:AI139)-COLUMN(AD139)+1),COUNTIF(AP139:AR139,BB139))),0)</f>
        <v>0</v>
      </c>
      <c r="BD139" s="305">
        <f t="array" ref="BD139">IFERROR(INDEX(X139:AC139,SMALL(IF(AD139:AI139=BE139,COLUMN(AD139:AI139)-COLUMN(AD139)+1),COUNTIF(AP139:AS139,BE139))),0)</f>
        <v>0</v>
      </c>
      <c r="BE139" s="305">
        <f t="shared" si="127"/>
        <v>0</v>
      </c>
      <c r="BF139" s="305">
        <f t="array" ref="BF139">IFERROR(INDEX(AJ139:AO139,SMALL(IF(AD139:AI139=BE139,COLUMN(AD139:AI139)-COLUMN(AD139)+1),COUNTIF(AP139:AS139,BE139))),0)</f>
        <v>0</v>
      </c>
      <c r="BG139" s="306">
        <f t="array" ref="BG139">IFERROR(INDEX(X139:AC139,SMALL(IF(AD139:AI139=BH139,COLUMN(AD139:AI139)-COLUMN(AD139)+1),COUNTIF(AP139:AT139,BH139))),0)</f>
        <v>0</v>
      </c>
      <c r="BH139" s="306">
        <f t="shared" si="128"/>
        <v>0</v>
      </c>
      <c r="BI139" s="306">
        <f t="array" ref="BI139">IFERROR(INDEX(AJ139:AO139,SMALL(IF(AD139:AI139=BH139,COLUMN(AD139:AI139)-COLUMN(AD139)+1),COUNTIF(AP139:AT139,BH139))),0)</f>
        <v>0</v>
      </c>
      <c r="BJ139" s="307">
        <f>IF(COUNTIF(AD139:AI139,0)=0,IF(COUNTIFS(AD139:AI139,"*F*")=0,SUM(LARGE(AD139:AI139,{1,2,3,4,5})),IF(COUNTIFS(AD139:AI139,"*F*")=1,SUM(LARGE(AD139:AI139,{1,2,3,4,5})),IF(COUNTIFS(AD139:AI139,"*F*")=2,"C",IF(COUNTIFS(AD139:AI139,"*F*")&gt;2,"F")))),IF(COUNTIFS(AD139:AH139,"*F*")=0,SUM(AD139:AH139),IF(COUNTIFS(AD139:AH139,"*F*")=1,"C",IF(COUNTIFS(AD139:AH139,"*F*")&gt;=2,"F"))))</f>
        <v>0</v>
      </c>
      <c r="BK139" s="308">
        <f t="shared" si="129"/>
        <v>0</v>
      </c>
    </row>
    <row r="140" spans="1:63" ht="15" x14ac:dyDescent="0.25">
      <c r="A140" s="317">
        <v>138</v>
      </c>
      <c r="B140" s="287" t="str">
        <f t="shared" si="102"/>
        <v/>
      </c>
      <c r="C140" s="296"/>
      <c r="D140" s="309"/>
      <c r="E140" s="309"/>
      <c r="F140" s="309"/>
      <c r="G140" s="309"/>
      <c r="H140" s="309"/>
      <c r="I140" s="309"/>
      <c r="J140" s="309"/>
      <c r="K140" s="309"/>
      <c r="L140" s="309"/>
      <c r="M140" s="315"/>
      <c r="N140" s="315"/>
      <c r="O140" s="309"/>
      <c r="P140" s="309"/>
      <c r="Q140" s="309"/>
      <c r="R140" s="309"/>
      <c r="S140" s="309"/>
      <c r="T140" s="309"/>
      <c r="U140" s="309"/>
      <c r="V140" s="309"/>
      <c r="W140" s="309"/>
      <c r="X140" s="294">
        <f t="shared" si="103"/>
        <v>0</v>
      </c>
      <c r="Y140" s="294">
        <f t="shared" si="104"/>
        <v>0</v>
      </c>
      <c r="Z140" s="294">
        <f t="shared" si="105"/>
        <v>0</v>
      </c>
      <c r="AA140" s="294">
        <f t="shared" si="106"/>
        <v>0</v>
      </c>
      <c r="AB140" s="294">
        <f t="shared" si="107"/>
        <v>0</v>
      </c>
      <c r="AC140" s="294">
        <f t="shared" si="108"/>
        <v>0</v>
      </c>
      <c r="AD140" s="284">
        <f t="shared" si="109"/>
        <v>0</v>
      </c>
      <c r="AE140" s="284">
        <f t="shared" si="110"/>
        <v>0</v>
      </c>
      <c r="AF140" s="284">
        <f t="shared" si="111"/>
        <v>0</v>
      </c>
      <c r="AG140" s="284">
        <f t="shared" si="112"/>
        <v>0</v>
      </c>
      <c r="AH140" s="284">
        <f t="shared" si="113"/>
        <v>0</v>
      </c>
      <c r="AI140" s="284">
        <f t="shared" si="114"/>
        <v>0</v>
      </c>
      <c r="AJ140" s="285">
        <f t="shared" si="115"/>
        <v>0</v>
      </c>
      <c r="AK140" s="285">
        <f t="shared" si="116"/>
        <v>0</v>
      </c>
      <c r="AL140" s="285">
        <f t="shared" si="117"/>
        <v>0</v>
      </c>
      <c r="AM140" s="285">
        <f t="shared" si="118"/>
        <v>0</v>
      </c>
      <c r="AN140" s="285">
        <f t="shared" si="119"/>
        <v>0</v>
      </c>
      <c r="AO140" s="285">
        <f t="shared" si="120"/>
        <v>0</v>
      </c>
      <c r="AP140" s="310">
        <f t="shared" si="121"/>
        <v>0</v>
      </c>
      <c r="AQ140" s="310">
        <f t="shared" si="122"/>
        <v>0</v>
      </c>
      <c r="AR140" s="310">
        <f t="shared" si="123"/>
        <v>0</v>
      </c>
      <c r="AS140" s="310">
        <f t="shared" si="124"/>
        <v>0</v>
      </c>
      <c r="AT140" s="310">
        <f t="shared" si="125"/>
        <v>0</v>
      </c>
      <c r="AU140" s="301">
        <f t="array" ref="AU140">IFERROR(INDEX(X140:AC140,SMALL(IF(AD140:AI140=AV140,COLUMN(AD140:AI140)-COLUMN(AD140)+1),COUNTIF(AP140:AP140,AV140))),0)</f>
        <v>0</v>
      </c>
      <c r="AV140" s="301">
        <f t="shared" si="126"/>
        <v>0</v>
      </c>
      <c r="AW140" s="301">
        <f t="array" ref="AW140">IFERROR(INDEX(AJ140:AO140,SMALL(IF(AD140:AI140=AV140,COLUMN(AD140:AI140)-COLUMN(AD140)+1),COUNTIF(AP140:AP140,AV140))),0)</f>
        <v>0</v>
      </c>
      <c r="AX140" s="302">
        <f t="array" ref="AX140">IFERROR(INDEX(X140:AC140,SMALL(IF(AD140:AI140=AY140,COLUMN(AD140:AI140)-COLUMN(AD140)+1),COUNTIF(AP140:AQ140,AY140))),0)</f>
        <v>0</v>
      </c>
      <c r="AY140" s="302">
        <f t="array" ref="AY140">IFERROR(LARGE(AD140:AI140,2),0)</f>
        <v>0</v>
      </c>
      <c r="AZ140" s="303">
        <f t="array" ref="AZ140">IFERROR(INDEX(AJ140:AO140,SMALL(IF(AD140:AI140=AY140,COLUMN(AD140:AI140)-COLUMN(AD140)+1),COUNTIF(AP140:AQ140,AY140))),0)</f>
        <v>0</v>
      </c>
      <c r="BA140" s="304">
        <f t="array" ref="BA140">IFERROR(INDEX(X140:AC140,SMALL(IF(AD140:AI140=BB140,COLUMN(AD140:AI140)-COLUMN(AD140)+1),COUNTIF(AP140:AR140,BB140))),0)</f>
        <v>0</v>
      </c>
      <c r="BB140" s="304">
        <f t="array" ref="BB140">IFERROR(LARGE(AD140:AI140,3),0)</f>
        <v>0</v>
      </c>
      <c r="BC140" s="304">
        <f t="array" ref="BC140">IFERROR(INDEX(AJ140:AO140,SMALL(IF(AD140:AI140=BB140,COLUMN(AD140:AI140)-COLUMN(AD140)+1),COUNTIF(AP140:AR140,BB140))),0)</f>
        <v>0</v>
      </c>
      <c r="BD140" s="305">
        <f t="array" ref="BD140">IFERROR(INDEX(X140:AC140,SMALL(IF(AD140:AI140=BE140,COLUMN(AD140:AI140)-COLUMN(AD140)+1),COUNTIF(AP140:AS140,BE140))),0)</f>
        <v>0</v>
      </c>
      <c r="BE140" s="305">
        <f t="shared" si="127"/>
        <v>0</v>
      </c>
      <c r="BF140" s="305">
        <f t="array" ref="BF140">IFERROR(INDEX(AJ140:AO140,SMALL(IF(AD140:AI140=BE140,COLUMN(AD140:AI140)-COLUMN(AD140)+1),COUNTIF(AP140:AS140,BE140))),0)</f>
        <v>0</v>
      </c>
      <c r="BG140" s="306">
        <f t="array" ref="BG140">IFERROR(INDEX(X140:AC140,SMALL(IF(AD140:AI140=BH140,COLUMN(AD140:AI140)-COLUMN(AD140)+1),COUNTIF(AP140:AT140,BH140))),0)</f>
        <v>0</v>
      </c>
      <c r="BH140" s="306">
        <f t="shared" si="128"/>
        <v>0</v>
      </c>
      <c r="BI140" s="306">
        <f t="array" ref="BI140">IFERROR(INDEX(AJ140:AO140,SMALL(IF(AD140:AI140=BH140,COLUMN(AD140:AI140)-COLUMN(AD140)+1),COUNTIF(AP140:AT140,BH140))),0)</f>
        <v>0</v>
      </c>
      <c r="BJ140" s="307">
        <f>IF(COUNTIF(AD140:AI140,0)=0,IF(COUNTIFS(AD140:AI140,"*F*")=0,SUM(LARGE(AD140:AI140,{1,2,3,4,5})),IF(COUNTIFS(AD140:AI140,"*F*")=1,SUM(LARGE(AD140:AI140,{1,2,3,4,5})),IF(COUNTIFS(AD140:AI140,"*F*")=2,"C",IF(COUNTIFS(AD140:AI140,"*F*")&gt;2,"F")))),IF(COUNTIFS(AD140:AH140,"*F*")=0,SUM(AD140:AH140),IF(COUNTIFS(AD140:AH140,"*F*")=1,"C",IF(COUNTIFS(AD140:AH140,"*F*")&gt;=2,"F"))))</f>
        <v>0</v>
      </c>
      <c r="BK140" s="308">
        <f t="shared" si="129"/>
        <v>0</v>
      </c>
    </row>
    <row r="141" spans="1:63" ht="15" x14ac:dyDescent="0.25">
      <c r="A141" s="317">
        <v>139</v>
      </c>
      <c r="B141" s="287" t="str">
        <f t="shared" si="102"/>
        <v/>
      </c>
      <c r="C141" s="296"/>
      <c r="D141" s="309"/>
      <c r="E141" s="309"/>
      <c r="F141" s="309"/>
      <c r="G141" s="309"/>
      <c r="H141" s="309"/>
      <c r="I141" s="309"/>
      <c r="J141" s="309"/>
      <c r="K141" s="309"/>
      <c r="L141" s="309"/>
      <c r="M141" s="315"/>
      <c r="N141" s="315"/>
      <c r="O141" s="309"/>
      <c r="P141" s="309"/>
      <c r="Q141" s="309"/>
      <c r="R141" s="309"/>
      <c r="S141" s="309"/>
      <c r="T141" s="309"/>
      <c r="U141" s="309"/>
      <c r="V141" s="309"/>
      <c r="W141" s="309"/>
      <c r="X141" s="294">
        <f t="shared" si="103"/>
        <v>0</v>
      </c>
      <c r="Y141" s="294">
        <f t="shared" si="104"/>
        <v>0</v>
      </c>
      <c r="Z141" s="294">
        <f t="shared" si="105"/>
        <v>0</v>
      </c>
      <c r="AA141" s="294">
        <f t="shared" si="106"/>
        <v>0</v>
      </c>
      <c r="AB141" s="294">
        <f t="shared" si="107"/>
        <v>0</v>
      </c>
      <c r="AC141" s="294">
        <f t="shared" si="108"/>
        <v>0</v>
      </c>
      <c r="AD141" s="284">
        <f t="shared" si="109"/>
        <v>0</v>
      </c>
      <c r="AE141" s="284">
        <f t="shared" si="110"/>
        <v>0</v>
      </c>
      <c r="AF141" s="284">
        <f t="shared" si="111"/>
        <v>0</v>
      </c>
      <c r="AG141" s="284">
        <f t="shared" si="112"/>
        <v>0</v>
      </c>
      <c r="AH141" s="284">
        <f t="shared" si="113"/>
        <v>0</v>
      </c>
      <c r="AI141" s="284">
        <f t="shared" si="114"/>
        <v>0</v>
      </c>
      <c r="AJ141" s="285">
        <f t="shared" si="115"/>
        <v>0</v>
      </c>
      <c r="AK141" s="285">
        <f t="shared" si="116"/>
        <v>0</v>
      </c>
      <c r="AL141" s="285">
        <f t="shared" si="117"/>
        <v>0</v>
      </c>
      <c r="AM141" s="285">
        <f t="shared" si="118"/>
        <v>0</v>
      </c>
      <c r="AN141" s="285">
        <f t="shared" si="119"/>
        <v>0</v>
      </c>
      <c r="AO141" s="285">
        <f t="shared" si="120"/>
        <v>0</v>
      </c>
      <c r="AP141" s="310">
        <f t="shared" si="121"/>
        <v>0</v>
      </c>
      <c r="AQ141" s="310">
        <f t="shared" si="122"/>
        <v>0</v>
      </c>
      <c r="AR141" s="310">
        <f t="shared" si="123"/>
        <v>0</v>
      </c>
      <c r="AS141" s="310">
        <f t="shared" si="124"/>
        <v>0</v>
      </c>
      <c r="AT141" s="310">
        <f t="shared" si="125"/>
        <v>0</v>
      </c>
      <c r="AU141" s="301">
        <f t="array" ref="AU141">IFERROR(INDEX(X141:AC141,SMALL(IF(AD141:AI141=AV141,COLUMN(AD141:AI141)-COLUMN(AD141)+1),COUNTIF(AP141:AP141,AV141))),0)</f>
        <v>0</v>
      </c>
      <c r="AV141" s="301">
        <f t="shared" si="126"/>
        <v>0</v>
      </c>
      <c r="AW141" s="301">
        <f t="array" ref="AW141">IFERROR(INDEX(AJ141:AO141,SMALL(IF(AD141:AI141=AV141,COLUMN(AD141:AI141)-COLUMN(AD141)+1),COUNTIF(AP141:AP141,AV141))),0)</f>
        <v>0</v>
      </c>
      <c r="AX141" s="302">
        <f t="array" ref="AX141">IFERROR(INDEX(X141:AC141,SMALL(IF(AD141:AI141=AY141,COLUMN(AD141:AI141)-COLUMN(AD141)+1),COUNTIF(AP141:AQ141,AY141))),0)</f>
        <v>0</v>
      </c>
      <c r="AY141" s="302">
        <f t="array" ref="AY141">IFERROR(LARGE(AD141:AI141,2),0)</f>
        <v>0</v>
      </c>
      <c r="AZ141" s="303">
        <f t="array" ref="AZ141">IFERROR(INDEX(AJ141:AO141,SMALL(IF(AD141:AI141=AY141,COLUMN(AD141:AI141)-COLUMN(AD141)+1),COUNTIF(AP141:AQ141,AY141))),0)</f>
        <v>0</v>
      </c>
      <c r="BA141" s="304">
        <f t="array" ref="BA141">IFERROR(INDEX(X141:AC141,SMALL(IF(AD141:AI141=BB141,COLUMN(AD141:AI141)-COLUMN(AD141)+1),COUNTIF(AP141:AR141,BB141))),0)</f>
        <v>0</v>
      </c>
      <c r="BB141" s="304">
        <f t="array" ref="BB141">IFERROR(LARGE(AD141:AI141,3),0)</f>
        <v>0</v>
      </c>
      <c r="BC141" s="304">
        <f t="array" ref="BC141">IFERROR(INDEX(AJ141:AO141,SMALL(IF(AD141:AI141=BB141,COLUMN(AD141:AI141)-COLUMN(AD141)+1),COUNTIF(AP141:AR141,BB141))),0)</f>
        <v>0</v>
      </c>
      <c r="BD141" s="305">
        <f t="array" ref="BD141">IFERROR(INDEX(X141:AC141,SMALL(IF(AD141:AI141=BE141,COLUMN(AD141:AI141)-COLUMN(AD141)+1),COUNTIF(AP141:AS141,BE141))),0)</f>
        <v>0</v>
      </c>
      <c r="BE141" s="305">
        <f t="shared" si="127"/>
        <v>0</v>
      </c>
      <c r="BF141" s="305">
        <f t="array" ref="BF141">IFERROR(INDEX(AJ141:AO141,SMALL(IF(AD141:AI141=BE141,COLUMN(AD141:AI141)-COLUMN(AD141)+1),COUNTIF(AP141:AS141,BE141))),0)</f>
        <v>0</v>
      </c>
      <c r="BG141" s="306">
        <f t="array" ref="BG141">IFERROR(INDEX(X141:AC141,SMALL(IF(AD141:AI141=BH141,COLUMN(AD141:AI141)-COLUMN(AD141)+1),COUNTIF(AP141:AT141,BH141))),0)</f>
        <v>0</v>
      </c>
      <c r="BH141" s="306">
        <f t="shared" si="128"/>
        <v>0</v>
      </c>
      <c r="BI141" s="306">
        <f t="array" ref="BI141">IFERROR(INDEX(AJ141:AO141,SMALL(IF(AD141:AI141=BH141,COLUMN(AD141:AI141)-COLUMN(AD141)+1),COUNTIF(AP141:AT141,BH141))),0)</f>
        <v>0</v>
      </c>
      <c r="BJ141" s="307">
        <f>IF(COUNTIF(AD141:AI141,0)=0,IF(COUNTIFS(AD141:AI141,"*F*")=0,SUM(LARGE(AD141:AI141,{1,2,3,4,5})),IF(COUNTIFS(AD141:AI141,"*F*")=1,SUM(LARGE(AD141:AI141,{1,2,3,4,5})),IF(COUNTIFS(AD141:AI141,"*F*")=2,"C",IF(COUNTIFS(AD141:AI141,"*F*")&gt;2,"F")))),IF(COUNTIFS(AD141:AH141,"*F*")=0,SUM(AD141:AH141),IF(COUNTIFS(AD141:AH141,"*F*")=1,"C",IF(COUNTIFS(AD141:AH141,"*F*")&gt;=2,"F"))))</f>
        <v>0</v>
      </c>
      <c r="BK141" s="308">
        <f t="shared" si="129"/>
        <v>0</v>
      </c>
    </row>
    <row r="142" spans="1:63" ht="15" x14ac:dyDescent="0.25">
      <c r="A142" s="317">
        <v>140</v>
      </c>
      <c r="B142" s="287" t="str">
        <f t="shared" si="102"/>
        <v/>
      </c>
      <c r="C142" s="296"/>
      <c r="D142" s="309"/>
      <c r="E142" s="309"/>
      <c r="F142" s="309"/>
      <c r="G142" s="309"/>
      <c r="H142" s="309"/>
      <c r="I142" s="309"/>
      <c r="J142" s="309"/>
      <c r="K142" s="309"/>
      <c r="L142" s="309"/>
      <c r="M142" s="315"/>
      <c r="N142" s="315"/>
      <c r="O142" s="309"/>
      <c r="P142" s="309"/>
      <c r="Q142" s="309"/>
      <c r="R142" s="309"/>
      <c r="S142" s="309"/>
      <c r="T142" s="309"/>
      <c r="U142" s="309"/>
      <c r="V142" s="309"/>
      <c r="W142" s="309"/>
      <c r="X142" s="294">
        <f t="shared" si="103"/>
        <v>0</v>
      </c>
      <c r="Y142" s="294">
        <f t="shared" si="104"/>
        <v>0</v>
      </c>
      <c r="Z142" s="294">
        <f t="shared" si="105"/>
        <v>0</v>
      </c>
      <c r="AA142" s="294">
        <f t="shared" si="106"/>
        <v>0</v>
      </c>
      <c r="AB142" s="294">
        <f t="shared" si="107"/>
        <v>0</v>
      </c>
      <c r="AC142" s="294">
        <f t="shared" si="108"/>
        <v>0</v>
      </c>
      <c r="AD142" s="284">
        <f t="shared" si="109"/>
        <v>0</v>
      </c>
      <c r="AE142" s="284">
        <f t="shared" si="110"/>
        <v>0</v>
      </c>
      <c r="AF142" s="284">
        <f t="shared" si="111"/>
        <v>0</v>
      </c>
      <c r="AG142" s="284">
        <f t="shared" si="112"/>
        <v>0</v>
      </c>
      <c r="AH142" s="284">
        <f t="shared" si="113"/>
        <v>0</v>
      </c>
      <c r="AI142" s="284">
        <f t="shared" si="114"/>
        <v>0</v>
      </c>
      <c r="AJ142" s="285">
        <f t="shared" si="115"/>
        <v>0</v>
      </c>
      <c r="AK142" s="285">
        <f t="shared" si="116"/>
        <v>0</v>
      </c>
      <c r="AL142" s="285">
        <f t="shared" si="117"/>
        <v>0</v>
      </c>
      <c r="AM142" s="285">
        <f t="shared" si="118"/>
        <v>0</v>
      </c>
      <c r="AN142" s="285">
        <f t="shared" si="119"/>
        <v>0</v>
      </c>
      <c r="AO142" s="285">
        <f t="shared" si="120"/>
        <v>0</v>
      </c>
      <c r="AP142" s="310">
        <f t="shared" si="121"/>
        <v>0</v>
      </c>
      <c r="AQ142" s="310">
        <f t="shared" si="122"/>
        <v>0</v>
      </c>
      <c r="AR142" s="310">
        <f t="shared" si="123"/>
        <v>0</v>
      </c>
      <c r="AS142" s="310">
        <f t="shared" si="124"/>
        <v>0</v>
      </c>
      <c r="AT142" s="310">
        <f t="shared" si="125"/>
        <v>0</v>
      </c>
      <c r="AU142" s="301">
        <f t="array" ref="AU142">IFERROR(INDEX(X142:AC142,SMALL(IF(AD142:AI142=AV142,COLUMN(AD142:AI142)-COLUMN(AD142)+1),COUNTIF(AP142:AP142,AV142))),0)</f>
        <v>0</v>
      </c>
      <c r="AV142" s="301">
        <f t="shared" si="126"/>
        <v>0</v>
      </c>
      <c r="AW142" s="301">
        <f t="array" ref="AW142">IFERROR(INDEX(AJ142:AO142,SMALL(IF(AD142:AI142=AV142,COLUMN(AD142:AI142)-COLUMN(AD142)+1),COUNTIF(AP142:AP142,AV142))),0)</f>
        <v>0</v>
      </c>
      <c r="AX142" s="302">
        <f t="array" ref="AX142">IFERROR(INDEX(X142:AC142,SMALL(IF(AD142:AI142=AY142,COLUMN(AD142:AI142)-COLUMN(AD142)+1),COUNTIF(AP142:AQ142,AY142))),0)</f>
        <v>0</v>
      </c>
      <c r="AY142" s="302">
        <f t="array" ref="AY142">IFERROR(LARGE(AD142:AI142,2),0)</f>
        <v>0</v>
      </c>
      <c r="AZ142" s="303">
        <f t="array" ref="AZ142">IFERROR(INDEX(AJ142:AO142,SMALL(IF(AD142:AI142=AY142,COLUMN(AD142:AI142)-COLUMN(AD142)+1),COUNTIF(AP142:AQ142,AY142))),0)</f>
        <v>0</v>
      </c>
      <c r="BA142" s="304">
        <f t="array" ref="BA142">IFERROR(INDEX(X142:AC142,SMALL(IF(AD142:AI142=BB142,COLUMN(AD142:AI142)-COLUMN(AD142)+1),COUNTIF(AP142:AR142,BB142))),0)</f>
        <v>0</v>
      </c>
      <c r="BB142" s="304">
        <f t="array" ref="BB142">IFERROR(LARGE(AD142:AI142,3),0)</f>
        <v>0</v>
      </c>
      <c r="BC142" s="304">
        <f t="array" ref="BC142">IFERROR(INDEX(AJ142:AO142,SMALL(IF(AD142:AI142=BB142,COLUMN(AD142:AI142)-COLUMN(AD142)+1),COUNTIF(AP142:AR142,BB142))),0)</f>
        <v>0</v>
      </c>
      <c r="BD142" s="305">
        <f t="array" ref="BD142">IFERROR(INDEX(X142:AC142,SMALL(IF(AD142:AI142=BE142,COLUMN(AD142:AI142)-COLUMN(AD142)+1),COUNTIF(AP142:AS142,BE142))),0)</f>
        <v>0</v>
      </c>
      <c r="BE142" s="305">
        <f t="shared" si="127"/>
        <v>0</v>
      </c>
      <c r="BF142" s="305">
        <f t="array" ref="BF142">IFERROR(INDEX(AJ142:AO142,SMALL(IF(AD142:AI142=BE142,COLUMN(AD142:AI142)-COLUMN(AD142)+1),COUNTIF(AP142:AS142,BE142))),0)</f>
        <v>0</v>
      </c>
      <c r="BG142" s="306">
        <f t="array" ref="BG142">IFERROR(INDEX(X142:AC142,SMALL(IF(AD142:AI142=BH142,COLUMN(AD142:AI142)-COLUMN(AD142)+1),COUNTIF(AP142:AT142,BH142))),0)</f>
        <v>0</v>
      </c>
      <c r="BH142" s="306">
        <f t="shared" si="128"/>
        <v>0</v>
      </c>
      <c r="BI142" s="306">
        <f t="array" ref="BI142">IFERROR(INDEX(AJ142:AO142,SMALL(IF(AD142:AI142=BH142,COLUMN(AD142:AI142)-COLUMN(AD142)+1),COUNTIF(AP142:AT142,BH142))),0)</f>
        <v>0</v>
      </c>
      <c r="BJ142" s="307">
        <f>IF(COUNTIF(AD142:AI142,0)=0,IF(COUNTIFS(AD142:AI142,"*F*")=0,SUM(LARGE(AD142:AI142,{1,2,3,4,5})),IF(COUNTIFS(AD142:AI142,"*F*")=1,SUM(LARGE(AD142:AI142,{1,2,3,4,5})),IF(COUNTIFS(AD142:AI142,"*F*")=2,"C",IF(COUNTIFS(AD142:AI142,"*F*")&gt;2,"F")))),IF(COUNTIFS(AD142:AH142,"*F*")=0,SUM(AD142:AH142),IF(COUNTIFS(AD142:AH142,"*F*")=1,"C",IF(COUNTIFS(AD142:AH142,"*F*")&gt;=2,"F"))))</f>
        <v>0</v>
      </c>
      <c r="BK142" s="308">
        <f t="shared" si="129"/>
        <v>0</v>
      </c>
    </row>
    <row r="143" spans="1:63" ht="15" x14ac:dyDescent="0.25">
      <c r="A143" s="317">
        <v>141</v>
      </c>
      <c r="B143" s="287" t="str">
        <f t="shared" si="102"/>
        <v/>
      </c>
      <c r="C143" s="296"/>
      <c r="D143" s="309"/>
      <c r="E143" s="309"/>
      <c r="F143" s="309"/>
      <c r="G143" s="309"/>
      <c r="H143" s="309"/>
      <c r="I143" s="309"/>
      <c r="J143" s="309"/>
      <c r="K143" s="309"/>
      <c r="L143" s="309"/>
      <c r="M143" s="315"/>
      <c r="N143" s="315"/>
      <c r="O143" s="309"/>
      <c r="P143" s="309"/>
      <c r="Q143" s="309"/>
      <c r="R143" s="309"/>
      <c r="S143" s="309"/>
      <c r="T143" s="309"/>
      <c r="U143" s="309"/>
      <c r="V143" s="309"/>
      <c r="W143" s="309"/>
      <c r="X143" s="294">
        <f t="shared" si="103"/>
        <v>0</v>
      </c>
      <c r="Y143" s="294">
        <f t="shared" si="104"/>
        <v>0</v>
      </c>
      <c r="Z143" s="294">
        <f t="shared" si="105"/>
        <v>0</v>
      </c>
      <c r="AA143" s="294">
        <f t="shared" si="106"/>
        <v>0</v>
      </c>
      <c r="AB143" s="294">
        <f t="shared" si="107"/>
        <v>0</v>
      </c>
      <c r="AC143" s="294">
        <f t="shared" si="108"/>
        <v>0</v>
      </c>
      <c r="AD143" s="284">
        <f t="shared" si="109"/>
        <v>0</v>
      </c>
      <c r="AE143" s="284">
        <f t="shared" si="110"/>
        <v>0</v>
      </c>
      <c r="AF143" s="284">
        <f t="shared" si="111"/>
        <v>0</v>
      </c>
      <c r="AG143" s="284">
        <f t="shared" si="112"/>
        <v>0</v>
      </c>
      <c r="AH143" s="284">
        <f t="shared" si="113"/>
        <v>0</v>
      </c>
      <c r="AI143" s="284">
        <f t="shared" si="114"/>
        <v>0</v>
      </c>
      <c r="AJ143" s="285">
        <f t="shared" si="115"/>
        <v>0</v>
      </c>
      <c r="AK143" s="285">
        <f t="shared" si="116"/>
        <v>0</v>
      </c>
      <c r="AL143" s="285">
        <f t="shared" si="117"/>
        <v>0</v>
      </c>
      <c r="AM143" s="285">
        <f t="shared" si="118"/>
        <v>0</v>
      </c>
      <c r="AN143" s="285">
        <f t="shared" si="119"/>
        <v>0</v>
      </c>
      <c r="AO143" s="285">
        <f t="shared" si="120"/>
        <v>0</v>
      </c>
      <c r="AP143" s="310">
        <f t="shared" si="121"/>
        <v>0</v>
      </c>
      <c r="AQ143" s="310">
        <f t="shared" si="122"/>
        <v>0</v>
      </c>
      <c r="AR143" s="310">
        <f t="shared" si="123"/>
        <v>0</v>
      </c>
      <c r="AS143" s="310">
        <f t="shared" si="124"/>
        <v>0</v>
      </c>
      <c r="AT143" s="310">
        <f t="shared" si="125"/>
        <v>0</v>
      </c>
      <c r="AU143" s="301">
        <f t="array" ref="AU143">IFERROR(INDEX(X143:AC143,SMALL(IF(AD143:AI143=AV143,COLUMN(AD143:AI143)-COLUMN(AD143)+1),COUNTIF(AP143:AP143,AV143))),0)</f>
        <v>0</v>
      </c>
      <c r="AV143" s="301">
        <f t="shared" si="126"/>
        <v>0</v>
      </c>
      <c r="AW143" s="301">
        <f t="array" ref="AW143">IFERROR(INDEX(AJ143:AO143,SMALL(IF(AD143:AI143=AV143,COLUMN(AD143:AI143)-COLUMN(AD143)+1),COUNTIF(AP143:AP143,AV143))),0)</f>
        <v>0</v>
      </c>
      <c r="AX143" s="302">
        <f t="array" ref="AX143">IFERROR(INDEX(X143:AC143,SMALL(IF(AD143:AI143=AY143,COLUMN(AD143:AI143)-COLUMN(AD143)+1),COUNTIF(AP143:AQ143,AY143))),0)</f>
        <v>0</v>
      </c>
      <c r="AY143" s="302">
        <f t="array" ref="AY143">IFERROR(LARGE(AD143:AI143,2),0)</f>
        <v>0</v>
      </c>
      <c r="AZ143" s="303">
        <f t="array" ref="AZ143">IFERROR(INDEX(AJ143:AO143,SMALL(IF(AD143:AI143=AY143,COLUMN(AD143:AI143)-COLUMN(AD143)+1),COUNTIF(AP143:AQ143,AY143))),0)</f>
        <v>0</v>
      </c>
      <c r="BA143" s="304">
        <f t="array" ref="BA143">IFERROR(INDEX(X143:AC143,SMALL(IF(AD143:AI143=BB143,COLUMN(AD143:AI143)-COLUMN(AD143)+1),COUNTIF(AP143:AR143,BB143))),0)</f>
        <v>0</v>
      </c>
      <c r="BB143" s="304">
        <f t="array" ref="BB143">IFERROR(LARGE(AD143:AI143,3),0)</f>
        <v>0</v>
      </c>
      <c r="BC143" s="304">
        <f t="array" ref="BC143">IFERROR(INDEX(AJ143:AO143,SMALL(IF(AD143:AI143=BB143,COLUMN(AD143:AI143)-COLUMN(AD143)+1),COUNTIF(AP143:AR143,BB143))),0)</f>
        <v>0</v>
      </c>
      <c r="BD143" s="305">
        <f t="array" ref="BD143">IFERROR(INDEX(X143:AC143,SMALL(IF(AD143:AI143=BE143,COLUMN(AD143:AI143)-COLUMN(AD143)+1),COUNTIF(AP143:AS143,BE143))),0)</f>
        <v>0</v>
      </c>
      <c r="BE143" s="305">
        <f t="shared" si="127"/>
        <v>0</v>
      </c>
      <c r="BF143" s="305">
        <f t="array" ref="BF143">IFERROR(INDEX(AJ143:AO143,SMALL(IF(AD143:AI143=BE143,COLUMN(AD143:AI143)-COLUMN(AD143)+1),COUNTIF(AP143:AS143,BE143))),0)</f>
        <v>0</v>
      </c>
      <c r="BG143" s="306">
        <f t="array" ref="BG143">IFERROR(INDEX(X143:AC143,SMALL(IF(AD143:AI143=BH143,COLUMN(AD143:AI143)-COLUMN(AD143)+1),COUNTIF(AP143:AT143,BH143))),0)</f>
        <v>0</v>
      </c>
      <c r="BH143" s="306">
        <f t="shared" si="128"/>
        <v>0</v>
      </c>
      <c r="BI143" s="306">
        <f t="array" ref="BI143">IFERROR(INDEX(AJ143:AO143,SMALL(IF(AD143:AI143=BH143,COLUMN(AD143:AI143)-COLUMN(AD143)+1),COUNTIF(AP143:AT143,BH143))),0)</f>
        <v>0</v>
      </c>
      <c r="BJ143" s="307">
        <f>IF(COUNTIF(AD143:AI143,0)=0,IF(COUNTIFS(AD143:AI143,"*F*")=0,SUM(LARGE(AD143:AI143,{1,2,3,4,5})),IF(COUNTIFS(AD143:AI143,"*F*")=1,SUM(LARGE(AD143:AI143,{1,2,3,4,5})),IF(COUNTIFS(AD143:AI143,"*F*")=2,"C",IF(COUNTIFS(AD143:AI143,"*F*")&gt;2,"F")))),IF(COUNTIFS(AD143:AH143,"*F*")=0,SUM(AD143:AH143),IF(COUNTIFS(AD143:AH143,"*F*")=1,"C",IF(COUNTIFS(AD143:AH143,"*F*")&gt;=2,"F"))))</f>
        <v>0</v>
      </c>
      <c r="BK143" s="308">
        <f t="shared" si="129"/>
        <v>0</v>
      </c>
    </row>
    <row r="144" spans="1:63" ht="15" x14ac:dyDescent="0.25">
      <c r="A144" s="317">
        <v>142</v>
      </c>
      <c r="B144" s="287" t="str">
        <f t="shared" si="102"/>
        <v/>
      </c>
      <c r="C144" s="296"/>
      <c r="D144" s="309"/>
      <c r="E144" s="309"/>
      <c r="F144" s="309"/>
      <c r="G144" s="309"/>
      <c r="H144" s="309"/>
      <c r="I144" s="309"/>
      <c r="J144" s="309"/>
      <c r="K144" s="309"/>
      <c r="L144" s="309"/>
      <c r="M144" s="315"/>
      <c r="N144" s="315"/>
      <c r="O144" s="309"/>
      <c r="P144" s="309"/>
      <c r="Q144" s="309"/>
      <c r="R144" s="309"/>
      <c r="S144" s="309"/>
      <c r="T144" s="309"/>
      <c r="U144" s="309"/>
      <c r="V144" s="309"/>
      <c r="W144" s="309"/>
      <c r="X144" s="294">
        <f t="shared" si="103"/>
        <v>0</v>
      </c>
      <c r="Y144" s="294">
        <f t="shared" si="104"/>
        <v>0</v>
      </c>
      <c r="Z144" s="294">
        <f t="shared" si="105"/>
        <v>0</v>
      </c>
      <c r="AA144" s="294">
        <f t="shared" si="106"/>
        <v>0</v>
      </c>
      <c r="AB144" s="294">
        <f t="shared" si="107"/>
        <v>0</v>
      </c>
      <c r="AC144" s="294">
        <f t="shared" si="108"/>
        <v>0</v>
      </c>
      <c r="AD144" s="284">
        <f t="shared" si="109"/>
        <v>0</v>
      </c>
      <c r="AE144" s="284">
        <f t="shared" si="110"/>
        <v>0</v>
      </c>
      <c r="AF144" s="284">
        <f t="shared" si="111"/>
        <v>0</v>
      </c>
      <c r="AG144" s="284">
        <f t="shared" si="112"/>
        <v>0</v>
      </c>
      <c r="AH144" s="284">
        <f t="shared" si="113"/>
        <v>0</v>
      </c>
      <c r="AI144" s="284">
        <f t="shared" si="114"/>
        <v>0</v>
      </c>
      <c r="AJ144" s="285">
        <f t="shared" si="115"/>
        <v>0</v>
      </c>
      <c r="AK144" s="285">
        <f t="shared" si="116"/>
        <v>0</v>
      </c>
      <c r="AL144" s="285">
        <f t="shared" si="117"/>
        <v>0</v>
      </c>
      <c r="AM144" s="285">
        <f t="shared" si="118"/>
        <v>0</v>
      </c>
      <c r="AN144" s="285">
        <f t="shared" si="119"/>
        <v>0</v>
      </c>
      <c r="AO144" s="285">
        <f t="shared" si="120"/>
        <v>0</v>
      </c>
      <c r="AP144" s="310">
        <f t="shared" si="121"/>
        <v>0</v>
      </c>
      <c r="AQ144" s="310">
        <f t="shared" si="122"/>
        <v>0</v>
      </c>
      <c r="AR144" s="310">
        <f t="shared" si="123"/>
        <v>0</v>
      </c>
      <c r="AS144" s="310">
        <f t="shared" si="124"/>
        <v>0</v>
      </c>
      <c r="AT144" s="310">
        <f t="shared" si="125"/>
        <v>0</v>
      </c>
      <c r="AU144" s="301">
        <f t="array" ref="AU144">IFERROR(INDEX(X144:AC144,SMALL(IF(AD144:AI144=AV144,COLUMN(AD144:AI144)-COLUMN(AD144)+1),COUNTIF(AP144:AP144,AV144))),0)</f>
        <v>0</v>
      </c>
      <c r="AV144" s="301">
        <f t="shared" si="126"/>
        <v>0</v>
      </c>
      <c r="AW144" s="301">
        <f t="array" ref="AW144">IFERROR(INDEX(AJ144:AO144,SMALL(IF(AD144:AI144=AV144,COLUMN(AD144:AI144)-COLUMN(AD144)+1),COUNTIF(AP144:AP144,AV144))),0)</f>
        <v>0</v>
      </c>
      <c r="AX144" s="302">
        <f t="array" ref="AX144">IFERROR(INDEX(X144:AC144,SMALL(IF(AD144:AI144=AY144,COLUMN(AD144:AI144)-COLUMN(AD144)+1),COUNTIF(AP144:AQ144,AY144))),0)</f>
        <v>0</v>
      </c>
      <c r="AY144" s="302">
        <f t="array" ref="AY144">IFERROR(LARGE(AD144:AI144,2),0)</f>
        <v>0</v>
      </c>
      <c r="AZ144" s="303">
        <f t="array" ref="AZ144">IFERROR(INDEX(AJ144:AO144,SMALL(IF(AD144:AI144=AY144,COLUMN(AD144:AI144)-COLUMN(AD144)+1),COUNTIF(AP144:AQ144,AY144))),0)</f>
        <v>0</v>
      </c>
      <c r="BA144" s="304">
        <f t="array" ref="BA144">IFERROR(INDEX(X144:AC144,SMALL(IF(AD144:AI144=BB144,COLUMN(AD144:AI144)-COLUMN(AD144)+1),COUNTIF(AP144:AR144,BB144))),0)</f>
        <v>0</v>
      </c>
      <c r="BB144" s="304">
        <f t="array" ref="BB144">IFERROR(LARGE(AD144:AI144,3),0)</f>
        <v>0</v>
      </c>
      <c r="BC144" s="304">
        <f t="array" ref="BC144">IFERROR(INDEX(AJ144:AO144,SMALL(IF(AD144:AI144=BB144,COLUMN(AD144:AI144)-COLUMN(AD144)+1),COUNTIF(AP144:AR144,BB144))),0)</f>
        <v>0</v>
      </c>
      <c r="BD144" s="305">
        <f t="array" ref="BD144">IFERROR(INDEX(X144:AC144,SMALL(IF(AD144:AI144=BE144,COLUMN(AD144:AI144)-COLUMN(AD144)+1),COUNTIF(AP144:AS144,BE144))),0)</f>
        <v>0</v>
      </c>
      <c r="BE144" s="305">
        <f t="shared" si="127"/>
        <v>0</v>
      </c>
      <c r="BF144" s="305">
        <f t="array" ref="BF144">IFERROR(INDEX(AJ144:AO144,SMALL(IF(AD144:AI144=BE144,COLUMN(AD144:AI144)-COLUMN(AD144)+1),COUNTIF(AP144:AS144,BE144))),0)</f>
        <v>0</v>
      </c>
      <c r="BG144" s="306">
        <f t="array" ref="BG144">IFERROR(INDEX(X144:AC144,SMALL(IF(AD144:AI144=BH144,COLUMN(AD144:AI144)-COLUMN(AD144)+1),COUNTIF(AP144:AT144,BH144))),0)</f>
        <v>0</v>
      </c>
      <c r="BH144" s="306">
        <f t="shared" si="128"/>
        <v>0</v>
      </c>
      <c r="BI144" s="306">
        <f t="array" ref="BI144">IFERROR(INDEX(AJ144:AO144,SMALL(IF(AD144:AI144=BH144,COLUMN(AD144:AI144)-COLUMN(AD144)+1),COUNTIF(AP144:AT144,BH144))),0)</f>
        <v>0</v>
      </c>
      <c r="BJ144" s="307">
        <f>IF(COUNTIF(AD144:AI144,0)=0,IF(COUNTIFS(AD144:AI144,"*F*")=0,SUM(LARGE(AD144:AI144,{1,2,3,4,5})),IF(COUNTIFS(AD144:AI144,"*F*")=1,SUM(LARGE(AD144:AI144,{1,2,3,4,5})),IF(COUNTIFS(AD144:AI144,"*F*")=2,"C",IF(COUNTIFS(AD144:AI144,"*F*")&gt;2,"F")))),IF(COUNTIFS(AD144:AH144,"*F*")=0,SUM(AD144:AH144),IF(COUNTIFS(AD144:AH144,"*F*")=1,"C",IF(COUNTIFS(AD144:AH144,"*F*")&gt;=2,"F"))))</f>
        <v>0</v>
      </c>
      <c r="BK144" s="308">
        <f t="shared" si="129"/>
        <v>0</v>
      </c>
    </row>
    <row r="145" spans="1:63" ht="15" x14ac:dyDescent="0.25">
      <c r="A145" s="317">
        <v>143</v>
      </c>
      <c r="B145" s="287" t="str">
        <f t="shared" si="102"/>
        <v/>
      </c>
      <c r="C145" s="296"/>
      <c r="D145" s="309"/>
      <c r="E145" s="309"/>
      <c r="F145" s="309"/>
      <c r="G145" s="309"/>
      <c r="H145" s="309"/>
      <c r="I145" s="309"/>
      <c r="J145" s="309"/>
      <c r="K145" s="309"/>
      <c r="L145" s="309"/>
      <c r="M145" s="315"/>
      <c r="N145" s="315"/>
      <c r="O145" s="309"/>
      <c r="P145" s="309"/>
      <c r="Q145" s="309"/>
      <c r="R145" s="309"/>
      <c r="S145" s="309"/>
      <c r="T145" s="309"/>
      <c r="U145" s="309"/>
      <c r="V145" s="309"/>
      <c r="W145" s="309"/>
      <c r="X145" s="294">
        <f t="shared" si="103"/>
        <v>0</v>
      </c>
      <c r="Y145" s="294">
        <f t="shared" si="104"/>
        <v>0</v>
      </c>
      <c r="Z145" s="294">
        <f t="shared" si="105"/>
        <v>0</v>
      </c>
      <c r="AA145" s="294">
        <f t="shared" si="106"/>
        <v>0</v>
      </c>
      <c r="AB145" s="294">
        <f t="shared" si="107"/>
        <v>0</v>
      </c>
      <c r="AC145" s="294">
        <f t="shared" si="108"/>
        <v>0</v>
      </c>
      <c r="AD145" s="284">
        <f t="shared" si="109"/>
        <v>0</v>
      </c>
      <c r="AE145" s="284">
        <f t="shared" si="110"/>
        <v>0</v>
      </c>
      <c r="AF145" s="284">
        <f t="shared" si="111"/>
        <v>0</v>
      </c>
      <c r="AG145" s="284">
        <f t="shared" si="112"/>
        <v>0</v>
      </c>
      <c r="AH145" s="284">
        <f t="shared" si="113"/>
        <v>0</v>
      </c>
      <c r="AI145" s="284">
        <f t="shared" si="114"/>
        <v>0</v>
      </c>
      <c r="AJ145" s="285">
        <f t="shared" si="115"/>
        <v>0</v>
      </c>
      <c r="AK145" s="285">
        <f t="shared" si="116"/>
        <v>0</v>
      </c>
      <c r="AL145" s="285">
        <f t="shared" si="117"/>
        <v>0</v>
      </c>
      <c r="AM145" s="285">
        <f t="shared" si="118"/>
        <v>0</v>
      </c>
      <c r="AN145" s="285">
        <f t="shared" si="119"/>
        <v>0</v>
      </c>
      <c r="AO145" s="285">
        <f t="shared" si="120"/>
        <v>0</v>
      </c>
      <c r="AP145" s="310">
        <f t="shared" si="121"/>
        <v>0</v>
      </c>
      <c r="AQ145" s="310">
        <f t="shared" si="122"/>
        <v>0</v>
      </c>
      <c r="AR145" s="310">
        <f t="shared" si="123"/>
        <v>0</v>
      </c>
      <c r="AS145" s="310">
        <f t="shared" si="124"/>
        <v>0</v>
      </c>
      <c r="AT145" s="310">
        <f t="shared" si="125"/>
        <v>0</v>
      </c>
      <c r="AU145" s="301">
        <f t="array" ref="AU145">IFERROR(INDEX(X145:AC145,SMALL(IF(AD145:AI145=AV145,COLUMN(AD145:AI145)-COLUMN(AD145)+1),COUNTIF(AP145:AP145,AV145))),0)</f>
        <v>0</v>
      </c>
      <c r="AV145" s="301">
        <f t="shared" si="126"/>
        <v>0</v>
      </c>
      <c r="AW145" s="301">
        <f t="array" ref="AW145">IFERROR(INDEX(AJ145:AO145,SMALL(IF(AD145:AI145=AV145,COLUMN(AD145:AI145)-COLUMN(AD145)+1),COUNTIF(AP145:AP145,AV145))),0)</f>
        <v>0</v>
      </c>
      <c r="AX145" s="302">
        <f t="array" ref="AX145">IFERROR(INDEX(X145:AC145,SMALL(IF(AD145:AI145=AY145,COLUMN(AD145:AI145)-COLUMN(AD145)+1),COUNTIF(AP145:AQ145,AY145))),0)</f>
        <v>0</v>
      </c>
      <c r="AY145" s="302">
        <f t="array" ref="AY145">IFERROR(LARGE(AD145:AI145,2),0)</f>
        <v>0</v>
      </c>
      <c r="AZ145" s="303">
        <f t="array" ref="AZ145">IFERROR(INDEX(AJ145:AO145,SMALL(IF(AD145:AI145=AY145,COLUMN(AD145:AI145)-COLUMN(AD145)+1),COUNTIF(AP145:AQ145,AY145))),0)</f>
        <v>0</v>
      </c>
      <c r="BA145" s="304">
        <f t="array" ref="BA145">IFERROR(INDEX(X145:AC145,SMALL(IF(AD145:AI145=BB145,COLUMN(AD145:AI145)-COLUMN(AD145)+1),COUNTIF(AP145:AR145,BB145))),0)</f>
        <v>0</v>
      </c>
      <c r="BB145" s="304">
        <f t="array" ref="BB145">IFERROR(LARGE(AD145:AI145,3),0)</f>
        <v>0</v>
      </c>
      <c r="BC145" s="304">
        <f t="array" ref="BC145">IFERROR(INDEX(AJ145:AO145,SMALL(IF(AD145:AI145=BB145,COLUMN(AD145:AI145)-COLUMN(AD145)+1),COUNTIF(AP145:AR145,BB145))),0)</f>
        <v>0</v>
      </c>
      <c r="BD145" s="305">
        <f t="array" ref="BD145">IFERROR(INDEX(X145:AC145,SMALL(IF(AD145:AI145=BE145,COLUMN(AD145:AI145)-COLUMN(AD145)+1),COUNTIF(AP145:AS145,BE145))),0)</f>
        <v>0</v>
      </c>
      <c r="BE145" s="305">
        <f t="shared" si="127"/>
        <v>0</v>
      </c>
      <c r="BF145" s="305">
        <f t="array" ref="BF145">IFERROR(INDEX(AJ145:AO145,SMALL(IF(AD145:AI145=BE145,COLUMN(AD145:AI145)-COLUMN(AD145)+1),COUNTIF(AP145:AS145,BE145))),0)</f>
        <v>0</v>
      </c>
      <c r="BG145" s="306">
        <f t="array" ref="BG145">IFERROR(INDEX(X145:AC145,SMALL(IF(AD145:AI145=BH145,COLUMN(AD145:AI145)-COLUMN(AD145)+1),COUNTIF(AP145:AT145,BH145))),0)</f>
        <v>0</v>
      </c>
      <c r="BH145" s="306">
        <f t="shared" si="128"/>
        <v>0</v>
      </c>
      <c r="BI145" s="306">
        <f t="array" ref="BI145">IFERROR(INDEX(AJ145:AO145,SMALL(IF(AD145:AI145=BH145,COLUMN(AD145:AI145)-COLUMN(AD145)+1),COUNTIF(AP145:AT145,BH145))),0)</f>
        <v>0</v>
      </c>
      <c r="BJ145" s="307">
        <f>IF(COUNTIF(AD145:AI145,0)=0,IF(COUNTIFS(AD145:AI145,"*F*")=0,SUM(LARGE(AD145:AI145,{1,2,3,4,5})),IF(COUNTIFS(AD145:AI145,"*F*")=1,SUM(LARGE(AD145:AI145,{1,2,3,4,5})),IF(COUNTIFS(AD145:AI145,"*F*")=2,"C",IF(COUNTIFS(AD145:AI145,"*F*")&gt;2,"F")))),IF(COUNTIFS(AD145:AH145,"*F*")=0,SUM(AD145:AH145),IF(COUNTIFS(AD145:AH145,"*F*")=1,"C",IF(COUNTIFS(AD145:AH145,"*F*")&gt;=2,"F"))))</f>
        <v>0</v>
      </c>
      <c r="BK145" s="308">
        <f t="shared" si="129"/>
        <v>0</v>
      </c>
    </row>
    <row r="146" spans="1:63" ht="15" x14ac:dyDescent="0.25">
      <c r="A146" s="317">
        <v>144</v>
      </c>
      <c r="B146" s="287" t="str">
        <f t="shared" si="102"/>
        <v/>
      </c>
      <c r="C146" s="296"/>
      <c r="D146" s="309"/>
      <c r="E146" s="309"/>
      <c r="F146" s="309"/>
      <c r="G146" s="309"/>
      <c r="H146" s="309"/>
      <c r="I146" s="309"/>
      <c r="J146" s="309"/>
      <c r="K146" s="309"/>
      <c r="L146" s="309"/>
      <c r="M146" s="315"/>
      <c r="N146" s="315"/>
      <c r="O146" s="309"/>
      <c r="P146" s="309"/>
      <c r="Q146" s="309"/>
      <c r="R146" s="309"/>
      <c r="S146" s="309"/>
      <c r="T146" s="309"/>
      <c r="U146" s="309"/>
      <c r="V146" s="309"/>
      <c r="W146" s="309"/>
      <c r="X146" s="294">
        <f t="shared" si="103"/>
        <v>0</v>
      </c>
      <c r="Y146" s="294">
        <f t="shared" si="104"/>
        <v>0</v>
      </c>
      <c r="Z146" s="294">
        <f t="shared" si="105"/>
        <v>0</v>
      </c>
      <c r="AA146" s="294">
        <f t="shared" si="106"/>
        <v>0</v>
      </c>
      <c r="AB146" s="294">
        <f t="shared" si="107"/>
        <v>0</v>
      </c>
      <c r="AC146" s="294">
        <f t="shared" si="108"/>
        <v>0</v>
      </c>
      <c r="AD146" s="284">
        <f t="shared" si="109"/>
        <v>0</v>
      </c>
      <c r="AE146" s="284">
        <f t="shared" si="110"/>
        <v>0</v>
      </c>
      <c r="AF146" s="284">
        <f t="shared" si="111"/>
        <v>0</v>
      </c>
      <c r="AG146" s="284">
        <f t="shared" si="112"/>
        <v>0</v>
      </c>
      <c r="AH146" s="284">
        <f t="shared" si="113"/>
        <v>0</v>
      </c>
      <c r="AI146" s="284">
        <f t="shared" si="114"/>
        <v>0</v>
      </c>
      <c r="AJ146" s="285">
        <f t="shared" si="115"/>
        <v>0</v>
      </c>
      <c r="AK146" s="285">
        <f t="shared" si="116"/>
        <v>0</v>
      </c>
      <c r="AL146" s="285">
        <f t="shared" si="117"/>
        <v>0</v>
      </c>
      <c r="AM146" s="285">
        <f t="shared" si="118"/>
        <v>0</v>
      </c>
      <c r="AN146" s="285">
        <f t="shared" si="119"/>
        <v>0</v>
      </c>
      <c r="AO146" s="285">
        <f t="shared" si="120"/>
        <v>0</v>
      </c>
      <c r="AP146" s="310">
        <f t="shared" si="121"/>
        <v>0</v>
      </c>
      <c r="AQ146" s="310">
        <f t="shared" si="122"/>
        <v>0</v>
      </c>
      <c r="AR146" s="310">
        <f t="shared" si="123"/>
        <v>0</v>
      </c>
      <c r="AS146" s="310">
        <f t="shared" si="124"/>
        <v>0</v>
      </c>
      <c r="AT146" s="310">
        <f t="shared" si="125"/>
        <v>0</v>
      </c>
      <c r="AU146" s="301">
        <f t="array" ref="AU146">IFERROR(INDEX(X146:AC146,SMALL(IF(AD146:AI146=AV146,COLUMN(AD146:AI146)-COLUMN(AD146)+1),COUNTIF(AP146:AP146,AV146))),0)</f>
        <v>0</v>
      </c>
      <c r="AV146" s="301">
        <f t="shared" si="126"/>
        <v>0</v>
      </c>
      <c r="AW146" s="301">
        <f t="array" ref="AW146">IFERROR(INDEX(AJ146:AO146,SMALL(IF(AD146:AI146=AV146,COLUMN(AD146:AI146)-COLUMN(AD146)+1),COUNTIF(AP146:AP146,AV146))),0)</f>
        <v>0</v>
      </c>
      <c r="AX146" s="302">
        <f t="array" ref="AX146">IFERROR(INDEX(X146:AC146,SMALL(IF(AD146:AI146=AY146,COLUMN(AD146:AI146)-COLUMN(AD146)+1),COUNTIF(AP146:AQ146,AY146))),0)</f>
        <v>0</v>
      </c>
      <c r="AY146" s="302">
        <f t="array" ref="AY146">IFERROR(LARGE(AD146:AI146,2),0)</f>
        <v>0</v>
      </c>
      <c r="AZ146" s="303">
        <f t="array" ref="AZ146">IFERROR(INDEX(AJ146:AO146,SMALL(IF(AD146:AI146=AY146,COLUMN(AD146:AI146)-COLUMN(AD146)+1),COUNTIF(AP146:AQ146,AY146))),0)</f>
        <v>0</v>
      </c>
      <c r="BA146" s="304">
        <f t="array" ref="BA146">IFERROR(INDEX(X146:AC146,SMALL(IF(AD146:AI146=BB146,COLUMN(AD146:AI146)-COLUMN(AD146)+1),COUNTIF(AP146:AR146,BB146))),0)</f>
        <v>0</v>
      </c>
      <c r="BB146" s="304">
        <f t="array" ref="BB146">IFERROR(LARGE(AD146:AI146,3),0)</f>
        <v>0</v>
      </c>
      <c r="BC146" s="304">
        <f t="array" ref="BC146">IFERROR(INDEX(AJ146:AO146,SMALL(IF(AD146:AI146=BB146,COLUMN(AD146:AI146)-COLUMN(AD146)+1),COUNTIF(AP146:AR146,BB146))),0)</f>
        <v>0</v>
      </c>
      <c r="BD146" s="305">
        <f t="array" ref="BD146">IFERROR(INDEX(X146:AC146,SMALL(IF(AD146:AI146=BE146,COLUMN(AD146:AI146)-COLUMN(AD146)+1),COUNTIF(AP146:AS146,BE146))),0)</f>
        <v>0</v>
      </c>
      <c r="BE146" s="305">
        <f t="shared" si="127"/>
        <v>0</v>
      </c>
      <c r="BF146" s="305">
        <f t="array" ref="BF146">IFERROR(INDEX(AJ146:AO146,SMALL(IF(AD146:AI146=BE146,COLUMN(AD146:AI146)-COLUMN(AD146)+1),COUNTIF(AP146:AS146,BE146))),0)</f>
        <v>0</v>
      </c>
      <c r="BG146" s="306">
        <f t="array" ref="BG146">IFERROR(INDEX(X146:AC146,SMALL(IF(AD146:AI146=BH146,COLUMN(AD146:AI146)-COLUMN(AD146)+1),COUNTIF(AP146:AT146,BH146))),0)</f>
        <v>0</v>
      </c>
      <c r="BH146" s="306">
        <f t="shared" si="128"/>
        <v>0</v>
      </c>
      <c r="BI146" s="306">
        <f t="array" ref="BI146">IFERROR(INDEX(AJ146:AO146,SMALL(IF(AD146:AI146=BH146,COLUMN(AD146:AI146)-COLUMN(AD146)+1),COUNTIF(AP146:AT146,BH146))),0)</f>
        <v>0</v>
      </c>
      <c r="BJ146" s="307">
        <f>IF(COUNTIF(AD146:AI146,0)=0,IF(COUNTIFS(AD146:AI146,"*F*")=0,SUM(LARGE(AD146:AI146,{1,2,3,4,5})),IF(COUNTIFS(AD146:AI146,"*F*")=1,SUM(LARGE(AD146:AI146,{1,2,3,4,5})),IF(COUNTIFS(AD146:AI146,"*F*")=2,"C",IF(COUNTIFS(AD146:AI146,"*F*")&gt;2,"F")))),IF(COUNTIFS(AD146:AH146,"*F*")=0,SUM(AD146:AH146),IF(COUNTIFS(AD146:AH146,"*F*")=1,"C",IF(COUNTIFS(AD146:AH146,"*F*")&gt;=2,"F"))))</f>
        <v>0</v>
      </c>
      <c r="BK146" s="308">
        <f t="shared" si="129"/>
        <v>0</v>
      </c>
    </row>
    <row r="147" spans="1:63" ht="15" x14ac:dyDescent="0.25">
      <c r="A147" s="317">
        <v>145</v>
      </c>
      <c r="B147" s="287" t="str">
        <f t="shared" si="102"/>
        <v/>
      </c>
      <c r="C147" s="296"/>
      <c r="D147" s="309"/>
      <c r="E147" s="309"/>
      <c r="F147" s="309"/>
      <c r="G147" s="309"/>
      <c r="H147" s="309"/>
      <c r="I147" s="309"/>
      <c r="J147" s="309"/>
      <c r="K147" s="309"/>
      <c r="L147" s="309"/>
      <c r="M147" s="315"/>
      <c r="N147" s="315"/>
      <c r="O147" s="309"/>
      <c r="P147" s="309"/>
      <c r="Q147" s="309"/>
      <c r="R147" s="309"/>
      <c r="S147" s="309"/>
      <c r="T147" s="309"/>
      <c r="U147" s="309"/>
      <c r="V147" s="309"/>
      <c r="W147" s="309"/>
      <c r="X147" s="294">
        <f t="shared" si="103"/>
        <v>0</v>
      </c>
      <c r="Y147" s="294">
        <f t="shared" si="104"/>
        <v>0</v>
      </c>
      <c r="Z147" s="294">
        <f t="shared" si="105"/>
        <v>0</v>
      </c>
      <c r="AA147" s="294">
        <f t="shared" si="106"/>
        <v>0</v>
      </c>
      <c r="AB147" s="294">
        <f t="shared" si="107"/>
        <v>0</v>
      </c>
      <c r="AC147" s="294">
        <f t="shared" si="108"/>
        <v>0</v>
      </c>
      <c r="AD147" s="284">
        <f t="shared" si="109"/>
        <v>0</v>
      </c>
      <c r="AE147" s="284">
        <f t="shared" si="110"/>
        <v>0</v>
      </c>
      <c r="AF147" s="284">
        <f t="shared" si="111"/>
        <v>0</v>
      </c>
      <c r="AG147" s="284">
        <f t="shared" si="112"/>
        <v>0</v>
      </c>
      <c r="AH147" s="284">
        <f t="shared" si="113"/>
        <v>0</v>
      </c>
      <c r="AI147" s="284">
        <f t="shared" si="114"/>
        <v>0</v>
      </c>
      <c r="AJ147" s="285">
        <f t="shared" si="115"/>
        <v>0</v>
      </c>
      <c r="AK147" s="285">
        <f t="shared" si="116"/>
        <v>0</v>
      </c>
      <c r="AL147" s="285">
        <f t="shared" si="117"/>
        <v>0</v>
      </c>
      <c r="AM147" s="285">
        <f t="shared" si="118"/>
        <v>0</v>
      </c>
      <c r="AN147" s="285">
        <f t="shared" si="119"/>
        <v>0</v>
      </c>
      <c r="AO147" s="285">
        <f t="shared" si="120"/>
        <v>0</v>
      </c>
      <c r="AP147" s="310">
        <f t="shared" si="121"/>
        <v>0</v>
      </c>
      <c r="AQ147" s="310">
        <f t="shared" si="122"/>
        <v>0</v>
      </c>
      <c r="AR147" s="310">
        <f t="shared" si="123"/>
        <v>0</v>
      </c>
      <c r="AS147" s="310">
        <f t="shared" si="124"/>
        <v>0</v>
      </c>
      <c r="AT147" s="310">
        <f t="shared" si="125"/>
        <v>0</v>
      </c>
      <c r="AU147" s="301">
        <f t="array" ref="AU147">IFERROR(INDEX(X147:AC147,SMALL(IF(AD147:AI147=AV147,COLUMN(AD147:AI147)-COLUMN(AD147)+1),COUNTIF(AP147:AP147,AV147))),0)</f>
        <v>0</v>
      </c>
      <c r="AV147" s="301">
        <f t="shared" si="126"/>
        <v>0</v>
      </c>
      <c r="AW147" s="301">
        <f t="array" ref="AW147">IFERROR(INDEX(AJ147:AO147,SMALL(IF(AD147:AI147=AV147,COLUMN(AD147:AI147)-COLUMN(AD147)+1),COUNTIF(AP147:AP147,AV147))),0)</f>
        <v>0</v>
      </c>
      <c r="AX147" s="302">
        <f t="array" ref="AX147">IFERROR(INDEX(X147:AC147,SMALL(IF(AD147:AI147=AY147,COLUMN(AD147:AI147)-COLUMN(AD147)+1),COUNTIF(AP147:AQ147,AY147))),0)</f>
        <v>0</v>
      </c>
      <c r="AY147" s="302">
        <f t="array" ref="AY147">IFERROR(LARGE(AD147:AI147,2),0)</f>
        <v>0</v>
      </c>
      <c r="AZ147" s="303">
        <f t="array" ref="AZ147">IFERROR(INDEX(AJ147:AO147,SMALL(IF(AD147:AI147=AY147,COLUMN(AD147:AI147)-COLUMN(AD147)+1),COUNTIF(AP147:AQ147,AY147))),0)</f>
        <v>0</v>
      </c>
      <c r="BA147" s="304">
        <f t="array" ref="BA147">IFERROR(INDEX(X147:AC147,SMALL(IF(AD147:AI147=BB147,COLUMN(AD147:AI147)-COLUMN(AD147)+1),COUNTIF(AP147:AR147,BB147))),0)</f>
        <v>0</v>
      </c>
      <c r="BB147" s="304">
        <f t="array" ref="BB147">IFERROR(LARGE(AD147:AI147,3),0)</f>
        <v>0</v>
      </c>
      <c r="BC147" s="304">
        <f t="array" ref="BC147">IFERROR(INDEX(AJ147:AO147,SMALL(IF(AD147:AI147=BB147,COLUMN(AD147:AI147)-COLUMN(AD147)+1),COUNTIF(AP147:AR147,BB147))),0)</f>
        <v>0</v>
      </c>
      <c r="BD147" s="305">
        <f t="array" ref="BD147">IFERROR(INDEX(X147:AC147,SMALL(IF(AD147:AI147=BE147,COLUMN(AD147:AI147)-COLUMN(AD147)+1),COUNTIF(AP147:AS147,BE147))),0)</f>
        <v>0</v>
      </c>
      <c r="BE147" s="305">
        <f t="shared" si="127"/>
        <v>0</v>
      </c>
      <c r="BF147" s="305">
        <f t="array" ref="BF147">IFERROR(INDEX(AJ147:AO147,SMALL(IF(AD147:AI147=BE147,COLUMN(AD147:AI147)-COLUMN(AD147)+1),COUNTIF(AP147:AS147,BE147))),0)</f>
        <v>0</v>
      </c>
      <c r="BG147" s="306">
        <f t="array" ref="BG147">IFERROR(INDEX(X147:AC147,SMALL(IF(AD147:AI147=BH147,COLUMN(AD147:AI147)-COLUMN(AD147)+1),COUNTIF(AP147:AT147,BH147))),0)</f>
        <v>0</v>
      </c>
      <c r="BH147" s="306">
        <f t="shared" si="128"/>
        <v>0</v>
      </c>
      <c r="BI147" s="306">
        <f t="array" ref="BI147">IFERROR(INDEX(AJ147:AO147,SMALL(IF(AD147:AI147=BH147,COLUMN(AD147:AI147)-COLUMN(AD147)+1),COUNTIF(AP147:AT147,BH147))),0)</f>
        <v>0</v>
      </c>
      <c r="BJ147" s="307">
        <f>IF(COUNTIF(AD147:AI147,0)=0,IF(COUNTIFS(AD147:AI147,"*F*")=0,SUM(LARGE(AD147:AI147,{1,2,3,4,5})),IF(COUNTIFS(AD147:AI147,"*F*")=1,SUM(LARGE(AD147:AI147,{1,2,3,4,5})),IF(COUNTIFS(AD147:AI147,"*F*")=2,"C",IF(COUNTIFS(AD147:AI147,"*F*")&gt;2,"F")))),IF(COUNTIFS(AD147:AH147,"*F*")=0,SUM(AD147:AH147),IF(COUNTIFS(AD147:AH147,"*F*")=1,"C",IF(COUNTIFS(AD147:AH147,"*F*")&gt;=2,"F"))))</f>
        <v>0</v>
      </c>
      <c r="BK147" s="308">
        <f t="shared" si="129"/>
        <v>0</v>
      </c>
    </row>
    <row r="148" spans="1:63" ht="15" x14ac:dyDescent="0.25">
      <c r="A148" s="317">
        <v>146</v>
      </c>
      <c r="B148" s="287" t="str">
        <f t="shared" si="102"/>
        <v/>
      </c>
      <c r="C148" s="296"/>
      <c r="D148" s="309"/>
      <c r="E148" s="309"/>
      <c r="F148" s="309"/>
      <c r="G148" s="309"/>
      <c r="H148" s="309"/>
      <c r="I148" s="309"/>
      <c r="J148" s="309"/>
      <c r="K148" s="309"/>
      <c r="L148" s="309"/>
      <c r="M148" s="315"/>
      <c r="N148" s="315"/>
      <c r="O148" s="309"/>
      <c r="P148" s="309"/>
      <c r="Q148" s="309"/>
      <c r="R148" s="309"/>
      <c r="S148" s="309"/>
      <c r="T148" s="309"/>
      <c r="U148" s="309"/>
      <c r="V148" s="309"/>
      <c r="W148" s="309"/>
      <c r="X148" s="294">
        <f t="shared" si="103"/>
        <v>0</v>
      </c>
      <c r="Y148" s="294">
        <f t="shared" si="104"/>
        <v>0</v>
      </c>
      <c r="Z148" s="294">
        <f t="shared" si="105"/>
        <v>0</v>
      </c>
      <c r="AA148" s="294">
        <f t="shared" si="106"/>
        <v>0</v>
      </c>
      <c r="AB148" s="294">
        <f t="shared" si="107"/>
        <v>0</v>
      </c>
      <c r="AC148" s="294">
        <f t="shared" si="108"/>
        <v>0</v>
      </c>
      <c r="AD148" s="284">
        <f t="shared" si="109"/>
        <v>0</v>
      </c>
      <c r="AE148" s="284">
        <f t="shared" si="110"/>
        <v>0</v>
      </c>
      <c r="AF148" s="284">
        <f t="shared" si="111"/>
        <v>0</v>
      </c>
      <c r="AG148" s="284">
        <f t="shared" si="112"/>
        <v>0</v>
      </c>
      <c r="AH148" s="284">
        <f t="shared" si="113"/>
        <v>0</v>
      </c>
      <c r="AI148" s="284">
        <f t="shared" si="114"/>
        <v>0</v>
      </c>
      <c r="AJ148" s="285">
        <f t="shared" si="115"/>
        <v>0</v>
      </c>
      <c r="AK148" s="285">
        <f t="shared" si="116"/>
        <v>0</v>
      </c>
      <c r="AL148" s="285">
        <f t="shared" si="117"/>
        <v>0</v>
      </c>
      <c r="AM148" s="285">
        <f t="shared" si="118"/>
        <v>0</v>
      </c>
      <c r="AN148" s="285">
        <f t="shared" si="119"/>
        <v>0</v>
      </c>
      <c r="AO148" s="285">
        <f t="shared" si="120"/>
        <v>0</v>
      </c>
      <c r="AP148" s="310">
        <f t="shared" si="121"/>
        <v>0</v>
      </c>
      <c r="AQ148" s="310">
        <f t="shared" si="122"/>
        <v>0</v>
      </c>
      <c r="AR148" s="310">
        <f t="shared" si="123"/>
        <v>0</v>
      </c>
      <c r="AS148" s="310">
        <f t="shared" si="124"/>
        <v>0</v>
      </c>
      <c r="AT148" s="310">
        <f t="shared" si="125"/>
        <v>0</v>
      </c>
      <c r="AU148" s="301">
        <f t="array" ref="AU148">IFERROR(INDEX(X148:AC148,SMALL(IF(AD148:AI148=AV148,COLUMN(AD148:AI148)-COLUMN(AD148)+1),COUNTIF(AP148:AP148,AV148))),0)</f>
        <v>0</v>
      </c>
      <c r="AV148" s="301">
        <f t="shared" si="126"/>
        <v>0</v>
      </c>
      <c r="AW148" s="301">
        <f t="array" ref="AW148">IFERROR(INDEX(AJ148:AO148,SMALL(IF(AD148:AI148=AV148,COLUMN(AD148:AI148)-COLUMN(AD148)+1),COUNTIF(AP148:AP148,AV148))),0)</f>
        <v>0</v>
      </c>
      <c r="AX148" s="302">
        <f t="array" ref="AX148">IFERROR(INDEX(X148:AC148,SMALL(IF(AD148:AI148=AY148,COLUMN(AD148:AI148)-COLUMN(AD148)+1),COUNTIF(AP148:AQ148,AY148))),0)</f>
        <v>0</v>
      </c>
      <c r="AY148" s="302">
        <f t="array" ref="AY148">IFERROR(LARGE(AD148:AI148,2),0)</f>
        <v>0</v>
      </c>
      <c r="AZ148" s="303">
        <f t="array" ref="AZ148">IFERROR(INDEX(AJ148:AO148,SMALL(IF(AD148:AI148=AY148,COLUMN(AD148:AI148)-COLUMN(AD148)+1),COUNTIF(AP148:AQ148,AY148))),0)</f>
        <v>0</v>
      </c>
      <c r="BA148" s="304">
        <f t="array" ref="BA148">IFERROR(INDEX(X148:AC148,SMALL(IF(AD148:AI148=BB148,COLUMN(AD148:AI148)-COLUMN(AD148)+1),COUNTIF(AP148:AR148,BB148))),0)</f>
        <v>0</v>
      </c>
      <c r="BB148" s="304">
        <f t="array" ref="BB148">IFERROR(LARGE(AD148:AI148,3),0)</f>
        <v>0</v>
      </c>
      <c r="BC148" s="304">
        <f t="array" ref="BC148">IFERROR(INDEX(AJ148:AO148,SMALL(IF(AD148:AI148=BB148,COLUMN(AD148:AI148)-COLUMN(AD148)+1),COUNTIF(AP148:AR148,BB148))),0)</f>
        <v>0</v>
      </c>
      <c r="BD148" s="305">
        <f t="array" ref="BD148">IFERROR(INDEX(X148:AC148,SMALL(IF(AD148:AI148=BE148,COLUMN(AD148:AI148)-COLUMN(AD148)+1),COUNTIF(AP148:AS148,BE148))),0)</f>
        <v>0</v>
      </c>
      <c r="BE148" s="305">
        <f t="shared" si="127"/>
        <v>0</v>
      </c>
      <c r="BF148" s="305">
        <f t="array" ref="BF148">IFERROR(INDEX(AJ148:AO148,SMALL(IF(AD148:AI148=BE148,COLUMN(AD148:AI148)-COLUMN(AD148)+1),COUNTIF(AP148:AS148,BE148))),0)</f>
        <v>0</v>
      </c>
      <c r="BG148" s="306">
        <f t="array" ref="BG148">IFERROR(INDEX(X148:AC148,SMALL(IF(AD148:AI148=BH148,COLUMN(AD148:AI148)-COLUMN(AD148)+1),COUNTIF(AP148:AT148,BH148))),0)</f>
        <v>0</v>
      </c>
      <c r="BH148" s="306">
        <f t="shared" si="128"/>
        <v>0</v>
      </c>
      <c r="BI148" s="306">
        <f t="array" ref="BI148">IFERROR(INDEX(AJ148:AO148,SMALL(IF(AD148:AI148=BH148,COLUMN(AD148:AI148)-COLUMN(AD148)+1),COUNTIF(AP148:AT148,BH148))),0)</f>
        <v>0</v>
      </c>
      <c r="BJ148" s="307">
        <f>IF(COUNTIF(AD148:AI148,0)=0,IF(COUNTIFS(AD148:AI148,"*F*")=0,SUM(LARGE(AD148:AI148,{1,2,3,4,5})),IF(COUNTIFS(AD148:AI148,"*F*")=1,SUM(LARGE(AD148:AI148,{1,2,3,4,5})),IF(COUNTIFS(AD148:AI148,"*F*")=2,"C",IF(COUNTIFS(AD148:AI148,"*F*")&gt;2,"F")))),IF(COUNTIFS(AD148:AH148,"*F*")=0,SUM(AD148:AH148),IF(COUNTIFS(AD148:AH148,"*F*")=1,"C",IF(COUNTIFS(AD148:AH148,"*F*")&gt;=2,"F"))))</f>
        <v>0</v>
      </c>
      <c r="BK148" s="308">
        <f t="shared" si="129"/>
        <v>0</v>
      </c>
    </row>
    <row r="149" spans="1:63" ht="15" x14ac:dyDescent="0.25">
      <c r="A149" s="317">
        <v>147</v>
      </c>
      <c r="B149" s="287" t="str">
        <f t="shared" si="102"/>
        <v/>
      </c>
      <c r="C149" s="296"/>
      <c r="D149" s="309"/>
      <c r="E149" s="309"/>
      <c r="F149" s="309"/>
      <c r="G149" s="309"/>
      <c r="H149" s="309"/>
      <c r="I149" s="309"/>
      <c r="J149" s="309"/>
      <c r="K149" s="309"/>
      <c r="L149" s="309"/>
      <c r="M149" s="315"/>
      <c r="N149" s="315"/>
      <c r="O149" s="309"/>
      <c r="P149" s="309"/>
      <c r="Q149" s="309"/>
      <c r="R149" s="309"/>
      <c r="S149" s="309"/>
      <c r="T149" s="309"/>
      <c r="U149" s="309"/>
      <c r="V149" s="309"/>
      <c r="W149" s="309"/>
      <c r="X149" s="294">
        <f t="shared" si="103"/>
        <v>0</v>
      </c>
      <c r="Y149" s="294">
        <f t="shared" si="104"/>
        <v>0</v>
      </c>
      <c r="Z149" s="294">
        <f t="shared" si="105"/>
        <v>0</v>
      </c>
      <c r="AA149" s="294">
        <f t="shared" si="106"/>
        <v>0</v>
      </c>
      <c r="AB149" s="294">
        <f t="shared" si="107"/>
        <v>0</v>
      </c>
      <c r="AC149" s="294">
        <f t="shared" si="108"/>
        <v>0</v>
      </c>
      <c r="AD149" s="284">
        <f t="shared" si="109"/>
        <v>0</v>
      </c>
      <c r="AE149" s="284">
        <f t="shared" si="110"/>
        <v>0</v>
      </c>
      <c r="AF149" s="284">
        <f t="shared" si="111"/>
        <v>0</v>
      </c>
      <c r="AG149" s="284">
        <f t="shared" si="112"/>
        <v>0</v>
      </c>
      <c r="AH149" s="284">
        <f t="shared" si="113"/>
        <v>0</v>
      </c>
      <c r="AI149" s="284">
        <f t="shared" si="114"/>
        <v>0</v>
      </c>
      <c r="AJ149" s="285">
        <f t="shared" si="115"/>
        <v>0</v>
      </c>
      <c r="AK149" s="285">
        <f t="shared" si="116"/>
        <v>0</v>
      </c>
      <c r="AL149" s="285">
        <f t="shared" si="117"/>
        <v>0</v>
      </c>
      <c r="AM149" s="285">
        <f t="shared" si="118"/>
        <v>0</v>
      </c>
      <c r="AN149" s="285">
        <f t="shared" si="119"/>
        <v>0</v>
      </c>
      <c r="AO149" s="285">
        <f t="shared" si="120"/>
        <v>0</v>
      </c>
      <c r="AP149" s="310">
        <f t="shared" si="121"/>
        <v>0</v>
      </c>
      <c r="AQ149" s="310">
        <f t="shared" si="122"/>
        <v>0</v>
      </c>
      <c r="AR149" s="310">
        <f t="shared" si="123"/>
        <v>0</v>
      </c>
      <c r="AS149" s="310">
        <f t="shared" si="124"/>
        <v>0</v>
      </c>
      <c r="AT149" s="310">
        <f t="shared" si="125"/>
        <v>0</v>
      </c>
      <c r="AU149" s="301">
        <f t="array" ref="AU149">IFERROR(INDEX(X149:AC149,SMALL(IF(AD149:AI149=AV149,COLUMN(AD149:AI149)-COLUMN(AD149)+1),COUNTIF(AP149:AP149,AV149))),0)</f>
        <v>0</v>
      </c>
      <c r="AV149" s="301">
        <f t="shared" si="126"/>
        <v>0</v>
      </c>
      <c r="AW149" s="301">
        <f t="array" ref="AW149">IFERROR(INDEX(AJ149:AO149,SMALL(IF(AD149:AI149=AV149,COLUMN(AD149:AI149)-COLUMN(AD149)+1),COUNTIF(AP149:AP149,AV149))),0)</f>
        <v>0</v>
      </c>
      <c r="AX149" s="302">
        <f t="array" ref="AX149">IFERROR(INDEX(X149:AC149,SMALL(IF(AD149:AI149=AY149,COLUMN(AD149:AI149)-COLUMN(AD149)+1),COUNTIF(AP149:AQ149,AY149))),0)</f>
        <v>0</v>
      </c>
      <c r="AY149" s="302">
        <f t="array" ref="AY149">IFERROR(LARGE(AD149:AI149,2),0)</f>
        <v>0</v>
      </c>
      <c r="AZ149" s="303">
        <f t="array" ref="AZ149">IFERROR(INDEX(AJ149:AO149,SMALL(IF(AD149:AI149=AY149,COLUMN(AD149:AI149)-COLUMN(AD149)+1),COUNTIF(AP149:AQ149,AY149))),0)</f>
        <v>0</v>
      </c>
      <c r="BA149" s="304">
        <f t="array" ref="BA149">IFERROR(INDEX(X149:AC149,SMALL(IF(AD149:AI149=BB149,COLUMN(AD149:AI149)-COLUMN(AD149)+1),COUNTIF(AP149:AR149,BB149))),0)</f>
        <v>0</v>
      </c>
      <c r="BB149" s="304">
        <f t="array" ref="BB149">IFERROR(LARGE(AD149:AI149,3),0)</f>
        <v>0</v>
      </c>
      <c r="BC149" s="304">
        <f t="array" ref="BC149">IFERROR(INDEX(AJ149:AO149,SMALL(IF(AD149:AI149=BB149,COLUMN(AD149:AI149)-COLUMN(AD149)+1),COUNTIF(AP149:AR149,BB149))),0)</f>
        <v>0</v>
      </c>
      <c r="BD149" s="305">
        <f t="array" ref="BD149">IFERROR(INDEX(X149:AC149,SMALL(IF(AD149:AI149=BE149,COLUMN(AD149:AI149)-COLUMN(AD149)+1),COUNTIF(AP149:AS149,BE149))),0)</f>
        <v>0</v>
      </c>
      <c r="BE149" s="305">
        <f t="shared" si="127"/>
        <v>0</v>
      </c>
      <c r="BF149" s="305">
        <f t="array" ref="BF149">IFERROR(INDEX(AJ149:AO149,SMALL(IF(AD149:AI149=BE149,COLUMN(AD149:AI149)-COLUMN(AD149)+1),COUNTIF(AP149:AS149,BE149))),0)</f>
        <v>0</v>
      </c>
      <c r="BG149" s="306">
        <f t="array" ref="BG149">IFERROR(INDEX(X149:AC149,SMALL(IF(AD149:AI149=BH149,COLUMN(AD149:AI149)-COLUMN(AD149)+1),COUNTIF(AP149:AT149,BH149))),0)</f>
        <v>0</v>
      </c>
      <c r="BH149" s="306">
        <f t="shared" si="128"/>
        <v>0</v>
      </c>
      <c r="BI149" s="306">
        <f t="array" ref="BI149">IFERROR(INDEX(AJ149:AO149,SMALL(IF(AD149:AI149=BH149,COLUMN(AD149:AI149)-COLUMN(AD149)+1),COUNTIF(AP149:AT149,BH149))),0)</f>
        <v>0</v>
      </c>
      <c r="BJ149" s="307">
        <f>IF(COUNTIF(AD149:AI149,0)=0,IF(COUNTIFS(AD149:AI149,"*F*")=0,SUM(LARGE(AD149:AI149,{1,2,3,4,5})),IF(COUNTIFS(AD149:AI149,"*F*")=1,SUM(LARGE(AD149:AI149,{1,2,3,4,5})),IF(COUNTIFS(AD149:AI149,"*F*")=2,"C",IF(COUNTIFS(AD149:AI149,"*F*")&gt;2,"F")))),IF(COUNTIFS(AD149:AH149,"*F*")=0,SUM(AD149:AH149),IF(COUNTIFS(AD149:AH149,"*F*")=1,"C",IF(COUNTIFS(AD149:AH149,"*F*")&gt;=2,"F"))))</f>
        <v>0</v>
      </c>
      <c r="BK149" s="308">
        <f t="shared" si="129"/>
        <v>0</v>
      </c>
    </row>
    <row r="150" spans="1:63" ht="15" x14ac:dyDescent="0.25">
      <c r="A150" s="317">
        <v>148</v>
      </c>
      <c r="B150" s="287" t="str">
        <f t="shared" si="102"/>
        <v/>
      </c>
      <c r="C150" s="296"/>
      <c r="D150" s="309"/>
      <c r="E150" s="309"/>
      <c r="F150" s="309"/>
      <c r="G150" s="309"/>
      <c r="H150" s="309"/>
      <c r="I150" s="309"/>
      <c r="J150" s="309"/>
      <c r="K150" s="309"/>
      <c r="L150" s="309"/>
      <c r="M150" s="315"/>
      <c r="N150" s="315"/>
      <c r="O150" s="309"/>
      <c r="P150" s="309"/>
      <c r="Q150" s="309"/>
      <c r="R150" s="309"/>
      <c r="S150" s="309"/>
      <c r="T150" s="309"/>
      <c r="U150" s="309"/>
      <c r="V150" s="309"/>
      <c r="W150" s="309"/>
      <c r="X150" s="294">
        <f t="shared" si="103"/>
        <v>0</v>
      </c>
      <c r="Y150" s="294">
        <f t="shared" si="104"/>
        <v>0</v>
      </c>
      <c r="Z150" s="294">
        <f t="shared" si="105"/>
        <v>0</v>
      </c>
      <c r="AA150" s="294">
        <f t="shared" si="106"/>
        <v>0</v>
      </c>
      <c r="AB150" s="294">
        <f t="shared" si="107"/>
        <v>0</v>
      </c>
      <c r="AC150" s="294">
        <f t="shared" si="108"/>
        <v>0</v>
      </c>
      <c r="AD150" s="284">
        <f t="shared" si="109"/>
        <v>0</v>
      </c>
      <c r="AE150" s="284">
        <f t="shared" si="110"/>
        <v>0</v>
      </c>
      <c r="AF150" s="284">
        <f t="shared" si="111"/>
        <v>0</v>
      </c>
      <c r="AG150" s="284">
        <f t="shared" si="112"/>
        <v>0</v>
      </c>
      <c r="AH150" s="284">
        <f t="shared" si="113"/>
        <v>0</v>
      </c>
      <c r="AI150" s="284">
        <f t="shared" si="114"/>
        <v>0</v>
      </c>
      <c r="AJ150" s="285">
        <f t="shared" si="115"/>
        <v>0</v>
      </c>
      <c r="AK150" s="285">
        <f t="shared" si="116"/>
        <v>0</v>
      </c>
      <c r="AL150" s="285">
        <f t="shared" si="117"/>
        <v>0</v>
      </c>
      <c r="AM150" s="285">
        <f t="shared" si="118"/>
        <v>0</v>
      </c>
      <c r="AN150" s="285">
        <f t="shared" si="119"/>
        <v>0</v>
      </c>
      <c r="AO150" s="285">
        <f t="shared" si="120"/>
        <v>0</v>
      </c>
      <c r="AP150" s="310">
        <f t="shared" si="121"/>
        <v>0</v>
      </c>
      <c r="AQ150" s="310">
        <f t="shared" si="122"/>
        <v>0</v>
      </c>
      <c r="AR150" s="310">
        <f t="shared" si="123"/>
        <v>0</v>
      </c>
      <c r="AS150" s="310">
        <f t="shared" si="124"/>
        <v>0</v>
      </c>
      <c r="AT150" s="310">
        <f t="shared" si="125"/>
        <v>0</v>
      </c>
      <c r="AU150" s="301">
        <f t="array" ref="AU150">IFERROR(INDEX(X150:AC150,SMALL(IF(AD150:AI150=AV150,COLUMN(AD150:AI150)-COLUMN(AD150)+1),COUNTIF(AP150:AP150,AV150))),0)</f>
        <v>0</v>
      </c>
      <c r="AV150" s="301">
        <f t="shared" si="126"/>
        <v>0</v>
      </c>
      <c r="AW150" s="301">
        <f t="array" ref="AW150">IFERROR(INDEX(AJ150:AO150,SMALL(IF(AD150:AI150=AV150,COLUMN(AD150:AI150)-COLUMN(AD150)+1),COUNTIF(AP150:AP150,AV150))),0)</f>
        <v>0</v>
      </c>
      <c r="AX150" s="302">
        <f t="array" ref="AX150">IFERROR(INDEX(X150:AC150,SMALL(IF(AD150:AI150=AY150,COLUMN(AD150:AI150)-COLUMN(AD150)+1),COUNTIF(AP150:AQ150,AY150))),0)</f>
        <v>0</v>
      </c>
      <c r="AY150" s="302">
        <f t="array" ref="AY150">IFERROR(LARGE(AD150:AI150,2),0)</f>
        <v>0</v>
      </c>
      <c r="AZ150" s="303">
        <f t="array" ref="AZ150">IFERROR(INDEX(AJ150:AO150,SMALL(IF(AD150:AI150=AY150,COLUMN(AD150:AI150)-COLUMN(AD150)+1),COUNTIF(AP150:AQ150,AY150))),0)</f>
        <v>0</v>
      </c>
      <c r="BA150" s="304">
        <f t="array" ref="BA150">IFERROR(INDEX(X150:AC150,SMALL(IF(AD150:AI150=BB150,COLUMN(AD150:AI150)-COLUMN(AD150)+1),COUNTIF(AP150:AR150,BB150))),0)</f>
        <v>0</v>
      </c>
      <c r="BB150" s="304">
        <f t="array" ref="BB150">IFERROR(LARGE(AD150:AI150,3),0)</f>
        <v>0</v>
      </c>
      <c r="BC150" s="304">
        <f t="array" ref="BC150">IFERROR(INDEX(AJ150:AO150,SMALL(IF(AD150:AI150=BB150,COLUMN(AD150:AI150)-COLUMN(AD150)+1),COUNTIF(AP150:AR150,BB150))),0)</f>
        <v>0</v>
      </c>
      <c r="BD150" s="305">
        <f t="array" ref="BD150">IFERROR(INDEX(X150:AC150,SMALL(IF(AD150:AI150=BE150,COLUMN(AD150:AI150)-COLUMN(AD150)+1),COUNTIF(AP150:AS150,BE150))),0)</f>
        <v>0</v>
      </c>
      <c r="BE150" s="305">
        <f t="shared" si="127"/>
        <v>0</v>
      </c>
      <c r="BF150" s="305">
        <f t="array" ref="BF150">IFERROR(INDEX(AJ150:AO150,SMALL(IF(AD150:AI150=BE150,COLUMN(AD150:AI150)-COLUMN(AD150)+1),COUNTIF(AP150:AS150,BE150))),0)</f>
        <v>0</v>
      </c>
      <c r="BG150" s="306">
        <f t="array" ref="BG150">IFERROR(INDEX(X150:AC150,SMALL(IF(AD150:AI150=BH150,COLUMN(AD150:AI150)-COLUMN(AD150)+1),COUNTIF(AP150:AT150,BH150))),0)</f>
        <v>0</v>
      </c>
      <c r="BH150" s="306">
        <f t="shared" si="128"/>
        <v>0</v>
      </c>
      <c r="BI150" s="306">
        <f t="array" ref="BI150">IFERROR(INDEX(AJ150:AO150,SMALL(IF(AD150:AI150=BH150,COLUMN(AD150:AI150)-COLUMN(AD150)+1),COUNTIF(AP150:AT150,BH150))),0)</f>
        <v>0</v>
      </c>
      <c r="BJ150" s="307">
        <f>IF(COUNTIF(AD150:AI150,0)=0,IF(COUNTIFS(AD150:AI150,"*F*")=0,SUM(LARGE(AD150:AI150,{1,2,3,4,5})),IF(COUNTIFS(AD150:AI150,"*F*")=1,SUM(LARGE(AD150:AI150,{1,2,3,4,5})),IF(COUNTIFS(AD150:AI150,"*F*")=2,"C",IF(COUNTIFS(AD150:AI150,"*F*")&gt;2,"F")))),IF(COUNTIFS(AD150:AH150,"*F*")=0,SUM(AD150:AH150),IF(COUNTIFS(AD150:AH150,"*F*")=1,"C",IF(COUNTIFS(AD150:AH150,"*F*")&gt;=2,"F"))))</f>
        <v>0</v>
      </c>
      <c r="BK150" s="308">
        <f t="shared" si="129"/>
        <v>0</v>
      </c>
    </row>
    <row r="151" spans="1:63" ht="15" x14ac:dyDescent="0.25">
      <c r="A151" s="317">
        <v>149</v>
      </c>
      <c r="B151" s="287" t="str">
        <f t="shared" si="102"/>
        <v/>
      </c>
      <c r="C151" s="296"/>
      <c r="D151" s="309"/>
      <c r="E151" s="309"/>
      <c r="F151" s="309"/>
      <c r="G151" s="309"/>
      <c r="H151" s="309"/>
      <c r="I151" s="309"/>
      <c r="J151" s="309"/>
      <c r="K151" s="309"/>
      <c r="L151" s="309"/>
      <c r="M151" s="315"/>
      <c r="N151" s="315"/>
      <c r="O151" s="309"/>
      <c r="P151" s="309"/>
      <c r="Q151" s="309"/>
      <c r="R151" s="309"/>
      <c r="S151" s="309"/>
      <c r="T151" s="309"/>
      <c r="U151" s="309"/>
      <c r="V151" s="309"/>
      <c r="W151" s="309"/>
      <c r="X151" s="294">
        <f t="shared" si="103"/>
        <v>0</v>
      </c>
      <c r="Y151" s="294">
        <f t="shared" si="104"/>
        <v>0</v>
      </c>
      <c r="Z151" s="294">
        <f t="shared" si="105"/>
        <v>0</v>
      </c>
      <c r="AA151" s="294">
        <f t="shared" si="106"/>
        <v>0</v>
      </c>
      <c r="AB151" s="294">
        <f t="shared" si="107"/>
        <v>0</v>
      </c>
      <c r="AC151" s="294">
        <f t="shared" si="108"/>
        <v>0</v>
      </c>
      <c r="AD151" s="284">
        <f t="shared" si="109"/>
        <v>0</v>
      </c>
      <c r="AE151" s="284">
        <f t="shared" si="110"/>
        <v>0</v>
      </c>
      <c r="AF151" s="284">
        <f t="shared" si="111"/>
        <v>0</v>
      </c>
      <c r="AG151" s="284">
        <f t="shared" si="112"/>
        <v>0</v>
      </c>
      <c r="AH151" s="284">
        <f t="shared" si="113"/>
        <v>0</v>
      </c>
      <c r="AI151" s="284">
        <f t="shared" si="114"/>
        <v>0</v>
      </c>
      <c r="AJ151" s="285">
        <f t="shared" si="115"/>
        <v>0</v>
      </c>
      <c r="AK151" s="285">
        <f t="shared" si="116"/>
        <v>0</v>
      </c>
      <c r="AL151" s="285">
        <f t="shared" si="117"/>
        <v>0</v>
      </c>
      <c r="AM151" s="285">
        <f t="shared" si="118"/>
        <v>0</v>
      </c>
      <c r="AN151" s="285">
        <f t="shared" si="119"/>
        <v>0</v>
      </c>
      <c r="AO151" s="285">
        <f t="shared" si="120"/>
        <v>0</v>
      </c>
      <c r="AP151" s="310">
        <f t="shared" si="121"/>
        <v>0</v>
      </c>
      <c r="AQ151" s="310">
        <f t="shared" si="122"/>
        <v>0</v>
      </c>
      <c r="AR151" s="310">
        <f t="shared" si="123"/>
        <v>0</v>
      </c>
      <c r="AS151" s="310">
        <f t="shared" si="124"/>
        <v>0</v>
      </c>
      <c r="AT151" s="310">
        <f t="shared" si="125"/>
        <v>0</v>
      </c>
      <c r="AU151" s="301">
        <f t="array" ref="AU151">IFERROR(INDEX(X151:AC151,SMALL(IF(AD151:AI151=AV151,COLUMN(AD151:AI151)-COLUMN(AD151)+1),COUNTIF(AP151:AP151,AV151))),0)</f>
        <v>0</v>
      </c>
      <c r="AV151" s="301">
        <f t="shared" si="126"/>
        <v>0</v>
      </c>
      <c r="AW151" s="301">
        <f t="array" ref="AW151">IFERROR(INDEX(AJ151:AO151,SMALL(IF(AD151:AI151=AV151,COLUMN(AD151:AI151)-COLUMN(AD151)+1),COUNTIF(AP151:AP151,AV151))),0)</f>
        <v>0</v>
      </c>
      <c r="AX151" s="302">
        <f t="array" ref="AX151">IFERROR(INDEX(X151:AC151,SMALL(IF(AD151:AI151=AY151,COLUMN(AD151:AI151)-COLUMN(AD151)+1),COUNTIF(AP151:AQ151,AY151))),0)</f>
        <v>0</v>
      </c>
      <c r="AY151" s="302">
        <f t="array" ref="AY151">IFERROR(LARGE(AD151:AI151,2),0)</f>
        <v>0</v>
      </c>
      <c r="AZ151" s="303">
        <f t="array" ref="AZ151">IFERROR(INDEX(AJ151:AO151,SMALL(IF(AD151:AI151=AY151,COLUMN(AD151:AI151)-COLUMN(AD151)+1),COUNTIF(AP151:AQ151,AY151))),0)</f>
        <v>0</v>
      </c>
      <c r="BA151" s="304">
        <f t="array" ref="BA151">IFERROR(INDEX(X151:AC151,SMALL(IF(AD151:AI151=BB151,COLUMN(AD151:AI151)-COLUMN(AD151)+1),COUNTIF(AP151:AR151,BB151))),0)</f>
        <v>0</v>
      </c>
      <c r="BB151" s="304">
        <f t="array" ref="BB151">IFERROR(LARGE(AD151:AI151,3),0)</f>
        <v>0</v>
      </c>
      <c r="BC151" s="304">
        <f t="array" ref="BC151">IFERROR(INDEX(AJ151:AO151,SMALL(IF(AD151:AI151=BB151,COLUMN(AD151:AI151)-COLUMN(AD151)+1),COUNTIF(AP151:AR151,BB151))),0)</f>
        <v>0</v>
      </c>
      <c r="BD151" s="305">
        <f t="array" ref="BD151">IFERROR(INDEX(X151:AC151,SMALL(IF(AD151:AI151=BE151,COLUMN(AD151:AI151)-COLUMN(AD151)+1),COUNTIF(AP151:AS151,BE151))),0)</f>
        <v>0</v>
      </c>
      <c r="BE151" s="305">
        <f t="shared" si="127"/>
        <v>0</v>
      </c>
      <c r="BF151" s="305">
        <f t="array" ref="BF151">IFERROR(INDEX(AJ151:AO151,SMALL(IF(AD151:AI151=BE151,COLUMN(AD151:AI151)-COLUMN(AD151)+1),COUNTIF(AP151:AS151,BE151))),0)</f>
        <v>0</v>
      </c>
      <c r="BG151" s="306">
        <f t="array" ref="BG151">IFERROR(INDEX(X151:AC151,SMALL(IF(AD151:AI151=BH151,COLUMN(AD151:AI151)-COLUMN(AD151)+1),COUNTIF(AP151:AT151,BH151))),0)</f>
        <v>0</v>
      </c>
      <c r="BH151" s="306">
        <f t="shared" si="128"/>
        <v>0</v>
      </c>
      <c r="BI151" s="306">
        <f t="array" ref="BI151">IFERROR(INDEX(AJ151:AO151,SMALL(IF(AD151:AI151=BH151,COLUMN(AD151:AI151)-COLUMN(AD151)+1),COUNTIF(AP151:AT151,BH151))),0)</f>
        <v>0</v>
      </c>
      <c r="BJ151" s="307">
        <f>IF(COUNTIF(AD151:AI151,0)=0,IF(COUNTIFS(AD151:AI151,"*F*")=0,SUM(LARGE(AD151:AI151,{1,2,3,4,5})),IF(COUNTIFS(AD151:AI151,"*F*")=1,SUM(LARGE(AD151:AI151,{1,2,3,4,5})),IF(COUNTIFS(AD151:AI151,"*F*")=2,"C",IF(COUNTIFS(AD151:AI151,"*F*")&gt;2,"F")))),IF(COUNTIFS(AD151:AH151,"*F*")=0,SUM(AD151:AH151),IF(COUNTIFS(AD151:AH151,"*F*")=1,"C",IF(COUNTIFS(AD151:AH151,"*F*")&gt;=2,"F"))))</f>
        <v>0</v>
      </c>
      <c r="BK151" s="308">
        <f t="shared" si="129"/>
        <v>0</v>
      </c>
    </row>
    <row r="152" spans="1:63" ht="15" x14ac:dyDescent="0.25">
      <c r="A152" s="317">
        <v>150</v>
      </c>
      <c r="B152" s="287" t="str">
        <f t="shared" si="102"/>
        <v/>
      </c>
      <c r="C152" s="296"/>
      <c r="D152" s="309"/>
      <c r="E152" s="309"/>
      <c r="F152" s="309"/>
      <c r="G152" s="309"/>
      <c r="H152" s="309"/>
      <c r="I152" s="309"/>
      <c r="J152" s="309"/>
      <c r="K152" s="309"/>
      <c r="L152" s="309"/>
      <c r="M152" s="315"/>
      <c r="N152" s="315"/>
      <c r="O152" s="309"/>
      <c r="P152" s="309"/>
      <c r="Q152" s="309"/>
      <c r="R152" s="309"/>
      <c r="S152" s="309"/>
      <c r="T152" s="309"/>
      <c r="U152" s="309"/>
      <c r="V152" s="309"/>
      <c r="W152" s="309"/>
      <c r="X152" s="294">
        <f t="shared" si="103"/>
        <v>0</v>
      </c>
      <c r="Y152" s="294">
        <f t="shared" si="104"/>
        <v>0</v>
      </c>
      <c r="Z152" s="294">
        <f t="shared" si="105"/>
        <v>0</v>
      </c>
      <c r="AA152" s="294">
        <f t="shared" si="106"/>
        <v>0</v>
      </c>
      <c r="AB152" s="294">
        <f t="shared" si="107"/>
        <v>0</v>
      </c>
      <c r="AC152" s="294">
        <f t="shared" si="108"/>
        <v>0</v>
      </c>
      <c r="AD152" s="284">
        <f t="shared" si="109"/>
        <v>0</v>
      </c>
      <c r="AE152" s="284">
        <f t="shared" si="110"/>
        <v>0</v>
      </c>
      <c r="AF152" s="284">
        <f t="shared" si="111"/>
        <v>0</v>
      </c>
      <c r="AG152" s="284">
        <f t="shared" si="112"/>
        <v>0</v>
      </c>
      <c r="AH152" s="284">
        <f t="shared" si="113"/>
        <v>0</v>
      </c>
      <c r="AI152" s="284">
        <f t="shared" si="114"/>
        <v>0</v>
      </c>
      <c r="AJ152" s="285">
        <f t="shared" si="115"/>
        <v>0</v>
      </c>
      <c r="AK152" s="285">
        <f t="shared" si="116"/>
        <v>0</v>
      </c>
      <c r="AL152" s="285">
        <f t="shared" si="117"/>
        <v>0</v>
      </c>
      <c r="AM152" s="285">
        <f t="shared" si="118"/>
        <v>0</v>
      </c>
      <c r="AN152" s="285">
        <f t="shared" si="119"/>
        <v>0</v>
      </c>
      <c r="AO152" s="285">
        <f t="shared" si="120"/>
        <v>0</v>
      </c>
      <c r="AP152" s="310">
        <f t="shared" si="121"/>
        <v>0</v>
      </c>
      <c r="AQ152" s="310">
        <f t="shared" si="122"/>
        <v>0</v>
      </c>
      <c r="AR152" s="310">
        <f t="shared" si="123"/>
        <v>0</v>
      </c>
      <c r="AS152" s="310">
        <f t="shared" si="124"/>
        <v>0</v>
      </c>
      <c r="AT152" s="310">
        <f t="shared" si="125"/>
        <v>0</v>
      </c>
      <c r="AU152" s="301">
        <f t="array" ref="AU152">IFERROR(INDEX(X152:AC152,SMALL(IF(AD152:AI152=AV152,COLUMN(AD152:AI152)-COLUMN(AD152)+1),COUNTIF(AP152:AP152,AV152))),0)</f>
        <v>0</v>
      </c>
      <c r="AV152" s="301">
        <f t="shared" si="126"/>
        <v>0</v>
      </c>
      <c r="AW152" s="301">
        <f t="array" ref="AW152">IFERROR(INDEX(AJ152:AO152,SMALL(IF(AD152:AI152=AV152,COLUMN(AD152:AI152)-COLUMN(AD152)+1),COUNTIF(AP152:AP152,AV152))),0)</f>
        <v>0</v>
      </c>
      <c r="AX152" s="302">
        <f t="array" ref="AX152">IFERROR(INDEX(X152:AC152,SMALL(IF(AD152:AI152=AY152,COLUMN(AD152:AI152)-COLUMN(AD152)+1),COUNTIF(AP152:AQ152,AY152))),0)</f>
        <v>0</v>
      </c>
      <c r="AY152" s="302">
        <f t="array" ref="AY152">IFERROR(LARGE(AD152:AI152,2),0)</f>
        <v>0</v>
      </c>
      <c r="AZ152" s="303">
        <f t="array" ref="AZ152">IFERROR(INDEX(AJ152:AO152,SMALL(IF(AD152:AI152=AY152,COLUMN(AD152:AI152)-COLUMN(AD152)+1),COUNTIF(AP152:AQ152,AY152))),0)</f>
        <v>0</v>
      </c>
      <c r="BA152" s="304">
        <f t="array" ref="BA152">IFERROR(INDEX(X152:AC152,SMALL(IF(AD152:AI152=BB152,COLUMN(AD152:AI152)-COLUMN(AD152)+1),COUNTIF(AP152:AR152,BB152))),0)</f>
        <v>0</v>
      </c>
      <c r="BB152" s="304">
        <f t="array" ref="BB152">IFERROR(LARGE(AD152:AI152,3),0)</f>
        <v>0</v>
      </c>
      <c r="BC152" s="304">
        <f t="array" ref="BC152">IFERROR(INDEX(AJ152:AO152,SMALL(IF(AD152:AI152=BB152,COLUMN(AD152:AI152)-COLUMN(AD152)+1),COUNTIF(AP152:AR152,BB152))),0)</f>
        <v>0</v>
      </c>
      <c r="BD152" s="305">
        <f t="array" ref="BD152">IFERROR(INDEX(X152:AC152,SMALL(IF(AD152:AI152=BE152,COLUMN(AD152:AI152)-COLUMN(AD152)+1),COUNTIF(AP152:AS152,BE152))),0)</f>
        <v>0</v>
      </c>
      <c r="BE152" s="305">
        <f t="shared" si="127"/>
        <v>0</v>
      </c>
      <c r="BF152" s="305">
        <f t="array" ref="BF152">IFERROR(INDEX(AJ152:AO152,SMALL(IF(AD152:AI152=BE152,COLUMN(AD152:AI152)-COLUMN(AD152)+1),COUNTIF(AP152:AS152,BE152))),0)</f>
        <v>0</v>
      </c>
      <c r="BG152" s="306">
        <f t="array" ref="BG152">IFERROR(INDEX(X152:AC152,SMALL(IF(AD152:AI152=BH152,COLUMN(AD152:AI152)-COLUMN(AD152)+1),COUNTIF(AP152:AT152,BH152))),0)</f>
        <v>0</v>
      </c>
      <c r="BH152" s="306">
        <f t="shared" si="128"/>
        <v>0</v>
      </c>
      <c r="BI152" s="306">
        <f t="array" ref="BI152">IFERROR(INDEX(AJ152:AO152,SMALL(IF(AD152:AI152=BH152,COLUMN(AD152:AI152)-COLUMN(AD152)+1),COUNTIF(AP152:AT152,BH152))),0)</f>
        <v>0</v>
      </c>
      <c r="BJ152" s="307">
        <f>IF(COUNTIF(AD152:AI152,0)=0,IF(COUNTIFS(AD152:AI152,"*F*")=0,SUM(LARGE(AD152:AI152,{1,2,3,4,5})),IF(COUNTIFS(AD152:AI152,"*F*")=1,SUM(LARGE(AD152:AI152,{1,2,3,4,5})),IF(COUNTIFS(AD152:AI152,"*F*")=2,"C",IF(COUNTIFS(AD152:AI152,"*F*")&gt;2,"F")))),IF(COUNTIFS(AD152:AH152,"*F*")=0,SUM(AD152:AH152),IF(COUNTIFS(AD152:AH152,"*F*")=1,"C",IF(COUNTIFS(AD152:AH152,"*F*")&gt;=2,"F"))))</f>
        <v>0</v>
      </c>
      <c r="BK152" s="308">
        <f t="shared" si="129"/>
        <v>0</v>
      </c>
    </row>
    <row r="153" spans="1:63" ht="15" x14ac:dyDescent="0.25">
      <c r="A153" s="317">
        <v>151</v>
      </c>
      <c r="B153" s="287" t="str">
        <f t="shared" si="102"/>
        <v/>
      </c>
      <c r="C153" s="296"/>
      <c r="D153" s="309"/>
      <c r="E153" s="309"/>
      <c r="F153" s="309"/>
      <c r="G153" s="309"/>
      <c r="H153" s="309"/>
      <c r="I153" s="309"/>
      <c r="J153" s="309"/>
      <c r="K153" s="309"/>
      <c r="L153" s="309"/>
      <c r="M153" s="315"/>
      <c r="N153" s="315"/>
      <c r="O153" s="309"/>
      <c r="P153" s="309"/>
      <c r="Q153" s="309"/>
      <c r="R153" s="309"/>
      <c r="S153" s="309"/>
      <c r="T153" s="309"/>
      <c r="U153" s="309"/>
      <c r="V153" s="309"/>
      <c r="W153" s="309"/>
      <c r="X153" s="294">
        <f t="shared" si="103"/>
        <v>0</v>
      </c>
      <c r="Y153" s="294">
        <f t="shared" si="104"/>
        <v>0</v>
      </c>
      <c r="Z153" s="294">
        <f t="shared" si="105"/>
        <v>0</v>
      </c>
      <c r="AA153" s="294">
        <f t="shared" si="106"/>
        <v>0</v>
      </c>
      <c r="AB153" s="294">
        <f t="shared" si="107"/>
        <v>0</v>
      </c>
      <c r="AC153" s="294">
        <f t="shared" si="108"/>
        <v>0</v>
      </c>
      <c r="AD153" s="284">
        <f t="shared" si="109"/>
        <v>0</v>
      </c>
      <c r="AE153" s="284">
        <f t="shared" si="110"/>
        <v>0</v>
      </c>
      <c r="AF153" s="284">
        <f t="shared" si="111"/>
        <v>0</v>
      </c>
      <c r="AG153" s="284">
        <f t="shared" si="112"/>
        <v>0</v>
      </c>
      <c r="AH153" s="284">
        <f t="shared" si="113"/>
        <v>0</v>
      </c>
      <c r="AI153" s="284">
        <f t="shared" si="114"/>
        <v>0</v>
      </c>
      <c r="AJ153" s="285">
        <f t="shared" si="115"/>
        <v>0</v>
      </c>
      <c r="AK153" s="285">
        <f t="shared" si="116"/>
        <v>0</v>
      </c>
      <c r="AL153" s="285">
        <f t="shared" si="117"/>
        <v>0</v>
      </c>
      <c r="AM153" s="285">
        <f t="shared" si="118"/>
        <v>0</v>
      </c>
      <c r="AN153" s="285">
        <f t="shared" si="119"/>
        <v>0</v>
      </c>
      <c r="AO153" s="285">
        <f t="shared" si="120"/>
        <v>0</v>
      </c>
      <c r="AP153" s="310">
        <f t="shared" si="121"/>
        <v>0</v>
      </c>
      <c r="AQ153" s="310">
        <f t="shared" si="122"/>
        <v>0</v>
      </c>
      <c r="AR153" s="310">
        <f t="shared" si="123"/>
        <v>0</v>
      </c>
      <c r="AS153" s="310">
        <f t="shared" si="124"/>
        <v>0</v>
      </c>
      <c r="AT153" s="310">
        <f t="shared" si="125"/>
        <v>0</v>
      </c>
      <c r="AU153" s="301">
        <f t="array" ref="AU153">IFERROR(INDEX(X153:AC153,SMALL(IF(AD153:AI153=AV153,COLUMN(AD153:AI153)-COLUMN(AD153)+1),COUNTIF(AP153:AP153,AV153))),0)</f>
        <v>0</v>
      </c>
      <c r="AV153" s="301">
        <f t="shared" si="126"/>
        <v>0</v>
      </c>
      <c r="AW153" s="301">
        <f t="array" ref="AW153">IFERROR(INDEX(AJ153:AO153,SMALL(IF(AD153:AI153=AV153,COLUMN(AD153:AI153)-COLUMN(AD153)+1),COUNTIF(AP153:AP153,AV153))),0)</f>
        <v>0</v>
      </c>
      <c r="AX153" s="302">
        <f t="array" ref="AX153">IFERROR(INDEX(X153:AC153,SMALL(IF(AD153:AI153=AY153,COLUMN(AD153:AI153)-COLUMN(AD153)+1),COUNTIF(AP153:AQ153,AY153))),0)</f>
        <v>0</v>
      </c>
      <c r="AY153" s="302">
        <f t="array" ref="AY153">IFERROR(LARGE(AD153:AI153,2),0)</f>
        <v>0</v>
      </c>
      <c r="AZ153" s="303">
        <f t="array" ref="AZ153">IFERROR(INDEX(AJ153:AO153,SMALL(IF(AD153:AI153=AY153,COLUMN(AD153:AI153)-COLUMN(AD153)+1),COUNTIF(AP153:AQ153,AY153))),0)</f>
        <v>0</v>
      </c>
      <c r="BA153" s="304">
        <f t="array" ref="BA153">IFERROR(INDEX(X153:AC153,SMALL(IF(AD153:AI153=BB153,COLUMN(AD153:AI153)-COLUMN(AD153)+1),COUNTIF(AP153:AR153,BB153))),0)</f>
        <v>0</v>
      </c>
      <c r="BB153" s="304">
        <f t="array" ref="BB153">IFERROR(LARGE(AD153:AI153,3),0)</f>
        <v>0</v>
      </c>
      <c r="BC153" s="304">
        <f t="array" ref="BC153">IFERROR(INDEX(AJ153:AO153,SMALL(IF(AD153:AI153=BB153,COLUMN(AD153:AI153)-COLUMN(AD153)+1),COUNTIF(AP153:AR153,BB153))),0)</f>
        <v>0</v>
      </c>
      <c r="BD153" s="305">
        <f t="array" ref="BD153">IFERROR(INDEX(X153:AC153,SMALL(IF(AD153:AI153=BE153,COLUMN(AD153:AI153)-COLUMN(AD153)+1),COUNTIF(AP153:AS153,BE153))),0)</f>
        <v>0</v>
      </c>
      <c r="BE153" s="305">
        <f t="shared" si="127"/>
        <v>0</v>
      </c>
      <c r="BF153" s="305">
        <f t="array" ref="BF153">IFERROR(INDEX(AJ153:AO153,SMALL(IF(AD153:AI153=BE153,COLUMN(AD153:AI153)-COLUMN(AD153)+1),COUNTIF(AP153:AS153,BE153))),0)</f>
        <v>0</v>
      </c>
      <c r="BG153" s="306">
        <f t="array" ref="BG153">IFERROR(INDEX(X153:AC153,SMALL(IF(AD153:AI153=BH153,COLUMN(AD153:AI153)-COLUMN(AD153)+1),COUNTIF(AP153:AT153,BH153))),0)</f>
        <v>0</v>
      </c>
      <c r="BH153" s="306">
        <f t="shared" si="128"/>
        <v>0</v>
      </c>
      <c r="BI153" s="306">
        <f t="array" ref="BI153">IFERROR(INDEX(AJ153:AO153,SMALL(IF(AD153:AI153=BH153,COLUMN(AD153:AI153)-COLUMN(AD153)+1),COUNTIF(AP153:AT153,BH153))),0)</f>
        <v>0</v>
      </c>
      <c r="BJ153" s="307">
        <f>IF(COUNTIF(AD153:AI153,0)=0,IF(COUNTIFS(AD153:AI153,"*F*")=0,SUM(LARGE(AD153:AI153,{1,2,3,4,5})),IF(COUNTIFS(AD153:AI153,"*F*")=1,SUM(LARGE(AD153:AI153,{1,2,3,4,5})),IF(COUNTIFS(AD153:AI153,"*F*")=2,"C",IF(COUNTIFS(AD153:AI153,"*F*")&gt;2,"F")))),IF(COUNTIFS(AD153:AH153,"*F*")=0,SUM(AD153:AH153),IF(COUNTIFS(AD153:AH153,"*F*")=1,"C",IF(COUNTIFS(AD153:AH153,"*F*")&gt;=2,"F"))))</f>
        <v>0</v>
      </c>
      <c r="BK153" s="308">
        <f t="shared" si="129"/>
        <v>0</v>
      </c>
    </row>
    <row r="154" spans="1:63" ht="15" x14ac:dyDescent="0.25">
      <c r="A154" s="317">
        <v>152</v>
      </c>
      <c r="B154" s="287" t="str">
        <f t="shared" si="102"/>
        <v/>
      </c>
      <c r="C154" s="296"/>
      <c r="D154" s="309"/>
      <c r="E154" s="309"/>
      <c r="F154" s="309"/>
      <c r="G154" s="309"/>
      <c r="H154" s="309"/>
      <c r="I154" s="309"/>
      <c r="J154" s="309"/>
      <c r="K154" s="309"/>
      <c r="L154" s="309"/>
      <c r="M154" s="315"/>
      <c r="N154" s="315"/>
      <c r="O154" s="309"/>
      <c r="P154" s="309"/>
      <c r="Q154" s="309"/>
      <c r="R154" s="309"/>
      <c r="S154" s="309"/>
      <c r="T154" s="309"/>
      <c r="U154" s="309"/>
      <c r="V154" s="309"/>
      <c r="W154" s="309"/>
      <c r="X154" s="294">
        <f t="shared" si="103"/>
        <v>0</v>
      </c>
      <c r="Y154" s="294">
        <f t="shared" si="104"/>
        <v>0</v>
      </c>
      <c r="Z154" s="294">
        <f t="shared" si="105"/>
        <v>0</v>
      </c>
      <c r="AA154" s="294">
        <f t="shared" si="106"/>
        <v>0</v>
      </c>
      <c r="AB154" s="294">
        <f t="shared" si="107"/>
        <v>0</v>
      </c>
      <c r="AC154" s="294">
        <f t="shared" si="108"/>
        <v>0</v>
      </c>
      <c r="AD154" s="284">
        <f t="shared" si="109"/>
        <v>0</v>
      </c>
      <c r="AE154" s="284">
        <f t="shared" si="110"/>
        <v>0</v>
      </c>
      <c r="AF154" s="284">
        <f t="shared" si="111"/>
        <v>0</v>
      </c>
      <c r="AG154" s="284">
        <f t="shared" si="112"/>
        <v>0</v>
      </c>
      <c r="AH154" s="284">
        <f t="shared" si="113"/>
        <v>0</v>
      </c>
      <c r="AI154" s="284">
        <f t="shared" si="114"/>
        <v>0</v>
      </c>
      <c r="AJ154" s="285">
        <f t="shared" si="115"/>
        <v>0</v>
      </c>
      <c r="AK154" s="285">
        <f t="shared" si="116"/>
        <v>0</v>
      </c>
      <c r="AL154" s="285">
        <f t="shared" si="117"/>
        <v>0</v>
      </c>
      <c r="AM154" s="285">
        <f t="shared" si="118"/>
        <v>0</v>
      </c>
      <c r="AN154" s="285">
        <f t="shared" si="119"/>
        <v>0</v>
      </c>
      <c r="AO154" s="285">
        <f t="shared" si="120"/>
        <v>0</v>
      </c>
      <c r="AP154" s="310">
        <f t="shared" si="121"/>
        <v>0</v>
      </c>
      <c r="AQ154" s="310">
        <f t="shared" si="122"/>
        <v>0</v>
      </c>
      <c r="AR154" s="310">
        <f t="shared" si="123"/>
        <v>0</v>
      </c>
      <c r="AS154" s="310">
        <f t="shared" si="124"/>
        <v>0</v>
      </c>
      <c r="AT154" s="310">
        <f t="shared" si="125"/>
        <v>0</v>
      </c>
      <c r="AU154" s="301">
        <f t="array" ref="AU154">IFERROR(INDEX(X154:AC154,SMALL(IF(AD154:AI154=AV154,COLUMN(AD154:AI154)-COLUMN(AD154)+1),COUNTIF(AP154:AP154,AV154))),0)</f>
        <v>0</v>
      </c>
      <c r="AV154" s="301">
        <f t="shared" si="126"/>
        <v>0</v>
      </c>
      <c r="AW154" s="301">
        <f t="array" ref="AW154">IFERROR(INDEX(AJ154:AO154,SMALL(IF(AD154:AI154=AV154,COLUMN(AD154:AI154)-COLUMN(AD154)+1),COUNTIF(AP154:AP154,AV154))),0)</f>
        <v>0</v>
      </c>
      <c r="AX154" s="302">
        <f t="array" ref="AX154">IFERROR(INDEX(X154:AC154,SMALL(IF(AD154:AI154=AY154,COLUMN(AD154:AI154)-COLUMN(AD154)+1),COUNTIF(AP154:AQ154,AY154))),0)</f>
        <v>0</v>
      </c>
      <c r="AY154" s="302">
        <f t="array" ref="AY154">IFERROR(LARGE(AD154:AI154,2),0)</f>
        <v>0</v>
      </c>
      <c r="AZ154" s="303">
        <f t="array" ref="AZ154">IFERROR(INDEX(AJ154:AO154,SMALL(IF(AD154:AI154=AY154,COLUMN(AD154:AI154)-COLUMN(AD154)+1),COUNTIF(AP154:AQ154,AY154))),0)</f>
        <v>0</v>
      </c>
      <c r="BA154" s="304">
        <f t="array" ref="BA154">IFERROR(INDEX(X154:AC154,SMALL(IF(AD154:AI154=BB154,COLUMN(AD154:AI154)-COLUMN(AD154)+1),COUNTIF(AP154:AR154,BB154))),0)</f>
        <v>0</v>
      </c>
      <c r="BB154" s="304">
        <f t="array" ref="BB154">IFERROR(LARGE(AD154:AI154,3),0)</f>
        <v>0</v>
      </c>
      <c r="BC154" s="304">
        <f t="array" ref="BC154">IFERROR(INDEX(AJ154:AO154,SMALL(IF(AD154:AI154=BB154,COLUMN(AD154:AI154)-COLUMN(AD154)+1),COUNTIF(AP154:AR154,BB154))),0)</f>
        <v>0</v>
      </c>
      <c r="BD154" s="305">
        <f t="array" ref="BD154">IFERROR(INDEX(X154:AC154,SMALL(IF(AD154:AI154=BE154,COLUMN(AD154:AI154)-COLUMN(AD154)+1),COUNTIF(AP154:AS154,BE154))),0)</f>
        <v>0</v>
      </c>
      <c r="BE154" s="305">
        <f t="shared" si="127"/>
        <v>0</v>
      </c>
      <c r="BF154" s="305">
        <f t="array" ref="BF154">IFERROR(INDEX(AJ154:AO154,SMALL(IF(AD154:AI154=BE154,COLUMN(AD154:AI154)-COLUMN(AD154)+1),COUNTIF(AP154:AS154,BE154))),0)</f>
        <v>0</v>
      </c>
      <c r="BG154" s="306">
        <f t="array" ref="BG154">IFERROR(INDEX(X154:AC154,SMALL(IF(AD154:AI154=BH154,COLUMN(AD154:AI154)-COLUMN(AD154)+1),COUNTIF(AP154:AT154,BH154))),0)</f>
        <v>0</v>
      </c>
      <c r="BH154" s="306">
        <f t="shared" si="128"/>
        <v>0</v>
      </c>
      <c r="BI154" s="306">
        <f t="array" ref="BI154">IFERROR(INDEX(AJ154:AO154,SMALL(IF(AD154:AI154=BH154,COLUMN(AD154:AI154)-COLUMN(AD154)+1),COUNTIF(AP154:AT154,BH154))),0)</f>
        <v>0</v>
      </c>
      <c r="BJ154" s="307">
        <f>IF(COUNTIF(AD154:AI154,0)=0,IF(COUNTIFS(AD154:AI154,"*F*")=0,SUM(LARGE(AD154:AI154,{1,2,3,4,5})),IF(COUNTIFS(AD154:AI154,"*F*")=1,SUM(LARGE(AD154:AI154,{1,2,3,4,5})),IF(COUNTIFS(AD154:AI154,"*F*")=2,"C",IF(COUNTIFS(AD154:AI154,"*F*")&gt;2,"F")))),IF(COUNTIFS(AD154:AH154,"*F*")=0,SUM(AD154:AH154),IF(COUNTIFS(AD154:AH154,"*F*")=1,"C",IF(COUNTIFS(AD154:AH154,"*F*")&gt;=2,"F"))))</f>
        <v>0</v>
      </c>
      <c r="BK154" s="308">
        <f t="shared" si="129"/>
        <v>0</v>
      </c>
    </row>
    <row r="155" spans="1:63" ht="15" x14ac:dyDescent="0.25">
      <c r="A155" s="317">
        <v>153</v>
      </c>
      <c r="B155" s="287" t="str">
        <f t="shared" si="102"/>
        <v/>
      </c>
      <c r="C155" s="296"/>
      <c r="D155" s="309"/>
      <c r="E155" s="309"/>
      <c r="F155" s="309"/>
      <c r="G155" s="309"/>
      <c r="H155" s="309"/>
      <c r="I155" s="309"/>
      <c r="J155" s="309"/>
      <c r="K155" s="309"/>
      <c r="L155" s="309"/>
      <c r="M155" s="315"/>
      <c r="N155" s="315"/>
      <c r="O155" s="309"/>
      <c r="P155" s="309"/>
      <c r="Q155" s="309"/>
      <c r="R155" s="309"/>
      <c r="S155" s="309"/>
      <c r="T155" s="309"/>
      <c r="U155" s="309"/>
      <c r="V155" s="309"/>
      <c r="W155" s="309"/>
      <c r="X155" s="294">
        <f t="shared" si="103"/>
        <v>0</v>
      </c>
      <c r="Y155" s="294">
        <f t="shared" si="104"/>
        <v>0</v>
      </c>
      <c r="Z155" s="294">
        <f t="shared" si="105"/>
        <v>0</v>
      </c>
      <c r="AA155" s="294">
        <f t="shared" si="106"/>
        <v>0</v>
      </c>
      <c r="AB155" s="294">
        <f t="shared" si="107"/>
        <v>0</v>
      </c>
      <c r="AC155" s="294">
        <f t="shared" si="108"/>
        <v>0</v>
      </c>
      <c r="AD155" s="284">
        <f t="shared" si="109"/>
        <v>0</v>
      </c>
      <c r="AE155" s="284">
        <f t="shared" si="110"/>
        <v>0</v>
      </c>
      <c r="AF155" s="284">
        <f t="shared" si="111"/>
        <v>0</v>
      </c>
      <c r="AG155" s="284">
        <f t="shared" si="112"/>
        <v>0</v>
      </c>
      <c r="AH155" s="284">
        <f t="shared" si="113"/>
        <v>0</v>
      </c>
      <c r="AI155" s="284">
        <f t="shared" si="114"/>
        <v>0</v>
      </c>
      <c r="AJ155" s="285">
        <f t="shared" si="115"/>
        <v>0</v>
      </c>
      <c r="AK155" s="285">
        <f t="shared" si="116"/>
        <v>0</v>
      </c>
      <c r="AL155" s="285">
        <f t="shared" si="117"/>
        <v>0</v>
      </c>
      <c r="AM155" s="285">
        <f t="shared" si="118"/>
        <v>0</v>
      </c>
      <c r="AN155" s="285">
        <f t="shared" si="119"/>
        <v>0</v>
      </c>
      <c r="AO155" s="285">
        <f t="shared" si="120"/>
        <v>0</v>
      </c>
      <c r="AP155" s="310">
        <f t="shared" si="121"/>
        <v>0</v>
      </c>
      <c r="AQ155" s="310">
        <f t="shared" si="122"/>
        <v>0</v>
      </c>
      <c r="AR155" s="310">
        <f t="shared" si="123"/>
        <v>0</v>
      </c>
      <c r="AS155" s="310">
        <f t="shared" si="124"/>
        <v>0</v>
      </c>
      <c r="AT155" s="310">
        <f t="shared" si="125"/>
        <v>0</v>
      </c>
      <c r="AU155" s="301">
        <f t="array" ref="AU155">IFERROR(INDEX(X155:AC155,SMALL(IF(AD155:AI155=AV155,COLUMN(AD155:AI155)-COLUMN(AD155)+1),COUNTIF(AP155:AP155,AV155))),0)</f>
        <v>0</v>
      </c>
      <c r="AV155" s="301">
        <f t="shared" si="126"/>
        <v>0</v>
      </c>
      <c r="AW155" s="301">
        <f t="array" ref="AW155">IFERROR(INDEX(AJ155:AO155,SMALL(IF(AD155:AI155=AV155,COLUMN(AD155:AI155)-COLUMN(AD155)+1),COUNTIF(AP155:AP155,AV155))),0)</f>
        <v>0</v>
      </c>
      <c r="AX155" s="302">
        <f t="array" ref="AX155">IFERROR(INDEX(X155:AC155,SMALL(IF(AD155:AI155=AY155,COLUMN(AD155:AI155)-COLUMN(AD155)+1),COUNTIF(AP155:AQ155,AY155))),0)</f>
        <v>0</v>
      </c>
      <c r="AY155" s="302">
        <f t="array" ref="AY155">IFERROR(LARGE(AD155:AI155,2),0)</f>
        <v>0</v>
      </c>
      <c r="AZ155" s="303">
        <f t="array" ref="AZ155">IFERROR(INDEX(AJ155:AO155,SMALL(IF(AD155:AI155=AY155,COLUMN(AD155:AI155)-COLUMN(AD155)+1),COUNTIF(AP155:AQ155,AY155))),0)</f>
        <v>0</v>
      </c>
      <c r="BA155" s="304">
        <f t="array" ref="BA155">IFERROR(INDEX(X155:AC155,SMALL(IF(AD155:AI155=BB155,COLUMN(AD155:AI155)-COLUMN(AD155)+1),COUNTIF(AP155:AR155,BB155))),0)</f>
        <v>0</v>
      </c>
      <c r="BB155" s="304">
        <f t="array" ref="BB155">IFERROR(LARGE(AD155:AI155,3),0)</f>
        <v>0</v>
      </c>
      <c r="BC155" s="304">
        <f t="array" ref="BC155">IFERROR(INDEX(AJ155:AO155,SMALL(IF(AD155:AI155=BB155,COLUMN(AD155:AI155)-COLUMN(AD155)+1),COUNTIF(AP155:AR155,BB155))),0)</f>
        <v>0</v>
      </c>
      <c r="BD155" s="305">
        <f t="array" ref="BD155">IFERROR(INDEX(X155:AC155,SMALL(IF(AD155:AI155=BE155,COLUMN(AD155:AI155)-COLUMN(AD155)+1),COUNTIF(AP155:AS155,BE155))),0)</f>
        <v>0</v>
      </c>
      <c r="BE155" s="305">
        <f t="shared" si="127"/>
        <v>0</v>
      </c>
      <c r="BF155" s="305">
        <f t="array" ref="BF155">IFERROR(INDEX(AJ155:AO155,SMALL(IF(AD155:AI155=BE155,COLUMN(AD155:AI155)-COLUMN(AD155)+1),COUNTIF(AP155:AS155,BE155))),0)</f>
        <v>0</v>
      </c>
      <c r="BG155" s="306">
        <f t="array" ref="BG155">IFERROR(INDEX(X155:AC155,SMALL(IF(AD155:AI155=BH155,COLUMN(AD155:AI155)-COLUMN(AD155)+1),COUNTIF(AP155:AT155,BH155))),0)</f>
        <v>0</v>
      </c>
      <c r="BH155" s="306">
        <f t="shared" si="128"/>
        <v>0</v>
      </c>
      <c r="BI155" s="306">
        <f t="array" ref="BI155">IFERROR(INDEX(AJ155:AO155,SMALL(IF(AD155:AI155=BH155,COLUMN(AD155:AI155)-COLUMN(AD155)+1),COUNTIF(AP155:AT155,BH155))),0)</f>
        <v>0</v>
      </c>
      <c r="BJ155" s="307">
        <f>IF(COUNTIF(AD155:AI155,0)=0,IF(COUNTIFS(AD155:AI155,"*F*")=0,SUM(LARGE(AD155:AI155,{1,2,3,4,5})),IF(COUNTIFS(AD155:AI155,"*F*")=1,SUM(LARGE(AD155:AI155,{1,2,3,4,5})),IF(COUNTIFS(AD155:AI155,"*F*")=2,"C",IF(COUNTIFS(AD155:AI155,"*F*")&gt;2,"F")))),IF(COUNTIFS(AD155:AH155,"*F*")=0,SUM(AD155:AH155),IF(COUNTIFS(AD155:AH155,"*F*")=1,"C",IF(COUNTIFS(AD155:AH155,"*F*")&gt;=2,"F"))))</f>
        <v>0</v>
      </c>
      <c r="BK155" s="308">
        <f t="shared" si="129"/>
        <v>0</v>
      </c>
    </row>
    <row r="156" spans="1:63" ht="15" x14ac:dyDescent="0.25">
      <c r="A156" s="317">
        <v>154</v>
      </c>
      <c r="B156" s="287" t="str">
        <f t="shared" si="102"/>
        <v/>
      </c>
      <c r="C156" s="296"/>
      <c r="D156" s="309"/>
      <c r="E156" s="309"/>
      <c r="F156" s="309"/>
      <c r="G156" s="309"/>
      <c r="H156" s="309"/>
      <c r="I156" s="309"/>
      <c r="J156" s="309"/>
      <c r="K156" s="309"/>
      <c r="L156" s="309"/>
      <c r="M156" s="315"/>
      <c r="N156" s="315"/>
      <c r="O156" s="309"/>
      <c r="P156" s="309"/>
      <c r="Q156" s="309"/>
      <c r="R156" s="309"/>
      <c r="S156" s="309"/>
      <c r="T156" s="309"/>
      <c r="U156" s="309"/>
      <c r="V156" s="309"/>
      <c r="W156" s="309"/>
      <c r="X156" s="294">
        <f t="shared" si="103"/>
        <v>0</v>
      </c>
      <c r="Y156" s="294">
        <f t="shared" si="104"/>
        <v>0</v>
      </c>
      <c r="Z156" s="294">
        <f t="shared" si="105"/>
        <v>0</v>
      </c>
      <c r="AA156" s="294">
        <f t="shared" si="106"/>
        <v>0</v>
      </c>
      <c r="AB156" s="294">
        <f t="shared" si="107"/>
        <v>0</v>
      </c>
      <c r="AC156" s="294">
        <f t="shared" si="108"/>
        <v>0</v>
      </c>
      <c r="AD156" s="284">
        <f t="shared" si="109"/>
        <v>0</v>
      </c>
      <c r="AE156" s="284">
        <f t="shared" si="110"/>
        <v>0</v>
      </c>
      <c r="AF156" s="284">
        <f t="shared" si="111"/>
        <v>0</v>
      </c>
      <c r="AG156" s="284">
        <f t="shared" si="112"/>
        <v>0</v>
      </c>
      <c r="AH156" s="284">
        <f t="shared" si="113"/>
        <v>0</v>
      </c>
      <c r="AI156" s="284">
        <f t="shared" si="114"/>
        <v>0</v>
      </c>
      <c r="AJ156" s="285">
        <f t="shared" si="115"/>
        <v>0</v>
      </c>
      <c r="AK156" s="285">
        <f t="shared" si="116"/>
        <v>0</v>
      </c>
      <c r="AL156" s="285">
        <f t="shared" si="117"/>
        <v>0</v>
      </c>
      <c r="AM156" s="285">
        <f t="shared" si="118"/>
        <v>0</v>
      </c>
      <c r="AN156" s="285">
        <f t="shared" si="119"/>
        <v>0</v>
      </c>
      <c r="AO156" s="285">
        <f t="shared" si="120"/>
        <v>0</v>
      </c>
      <c r="AP156" s="310">
        <f t="shared" si="121"/>
        <v>0</v>
      </c>
      <c r="AQ156" s="310">
        <f t="shared" si="122"/>
        <v>0</v>
      </c>
      <c r="AR156" s="310">
        <f t="shared" si="123"/>
        <v>0</v>
      </c>
      <c r="AS156" s="310">
        <f t="shared" si="124"/>
        <v>0</v>
      </c>
      <c r="AT156" s="310">
        <f t="shared" si="125"/>
        <v>0</v>
      </c>
      <c r="AU156" s="301">
        <f t="array" ref="AU156">IFERROR(INDEX(X156:AC156,SMALL(IF(AD156:AI156=AV156,COLUMN(AD156:AI156)-COLUMN(AD156)+1),COUNTIF(AP156:AP156,AV156))),0)</f>
        <v>0</v>
      </c>
      <c r="AV156" s="301">
        <f t="shared" si="126"/>
        <v>0</v>
      </c>
      <c r="AW156" s="301">
        <f t="array" ref="AW156">IFERROR(INDEX(AJ156:AO156,SMALL(IF(AD156:AI156=AV156,COLUMN(AD156:AI156)-COLUMN(AD156)+1),COUNTIF(AP156:AP156,AV156))),0)</f>
        <v>0</v>
      </c>
      <c r="AX156" s="302">
        <f t="array" ref="AX156">IFERROR(INDEX(X156:AC156,SMALL(IF(AD156:AI156=AY156,COLUMN(AD156:AI156)-COLUMN(AD156)+1),COUNTIF(AP156:AQ156,AY156))),0)</f>
        <v>0</v>
      </c>
      <c r="AY156" s="302">
        <f t="array" ref="AY156">IFERROR(LARGE(AD156:AI156,2),0)</f>
        <v>0</v>
      </c>
      <c r="AZ156" s="303">
        <f t="array" ref="AZ156">IFERROR(INDEX(AJ156:AO156,SMALL(IF(AD156:AI156=AY156,COLUMN(AD156:AI156)-COLUMN(AD156)+1),COUNTIF(AP156:AQ156,AY156))),0)</f>
        <v>0</v>
      </c>
      <c r="BA156" s="304">
        <f t="array" ref="BA156">IFERROR(INDEX(X156:AC156,SMALL(IF(AD156:AI156=BB156,COLUMN(AD156:AI156)-COLUMN(AD156)+1),COUNTIF(AP156:AR156,BB156))),0)</f>
        <v>0</v>
      </c>
      <c r="BB156" s="304">
        <f t="array" ref="BB156">IFERROR(LARGE(AD156:AI156,3),0)</f>
        <v>0</v>
      </c>
      <c r="BC156" s="304">
        <f t="array" ref="BC156">IFERROR(INDEX(AJ156:AO156,SMALL(IF(AD156:AI156=BB156,COLUMN(AD156:AI156)-COLUMN(AD156)+1),COUNTIF(AP156:AR156,BB156))),0)</f>
        <v>0</v>
      </c>
      <c r="BD156" s="305">
        <f t="array" ref="BD156">IFERROR(INDEX(X156:AC156,SMALL(IF(AD156:AI156=BE156,COLUMN(AD156:AI156)-COLUMN(AD156)+1),COUNTIF(AP156:AS156,BE156))),0)</f>
        <v>0</v>
      </c>
      <c r="BE156" s="305">
        <f t="shared" si="127"/>
        <v>0</v>
      </c>
      <c r="BF156" s="305">
        <f t="array" ref="BF156">IFERROR(INDEX(AJ156:AO156,SMALL(IF(AD156:AI156=BE156,COLUMN(AD156:AI156)-COLUMN(AD156)+1),COUNTIF(AP156:AS156,BE156))),0)</f>
        <v>0</v>
      </c>
      <c r="BG156" s="306">
        <f t="array" ref="BG156">IFERROR(INDEX(X156:AC156,SMALL(IF(AD156:AI156=BH156,COLUMN(AD156:AI156)-COLUMN(AD156)+1),COUNTIF(AP156:AT156,BH156))),0)</f>
        <v>0</v>
      </c>
      <c r="BH156" s="306">
        <f t="shared" si="128"/>
        <v>0</v>
      </c>
      <c r="BI156" s="306">
        <f t="array" ref="BI156">IFERROR(INDEX(AJ156:AO156,SMALL(IF(AD156:AI156=BH156,COLUMN(AD156:AI156)-COLUMN(AD156)+1),COUNTIF(AP156:AT156,BH156))),0)</f>
        <v>0</v>
      </c>
      <c r="BJ156" s="307">
        <f>IF(COUNTIF(AD156:AI156,0)=0,IF(COUNTIFS(AD156:AI156,"*F*")=0,SUM(LARGE(AD156:AI156,{1,2,3,4,5})),IF(COUNTIFS(AD156:AI156,"*F*")=1,SUM(LARGE(AD156:AI156,{1,2,3,4,5})),IF(COUNTIFS(AD156:AI156,"*F*")=2,"C",IF(COUNTIFS(AD156:AI156,"*F*")&gt;2,"F")))),IF(COUNTIFS(AD156:AH156,"*F*")=0,SUM(AD156:AH156),IF(COUNTIFS(AD156:AH156,"*F*")=1,"C",IF(COUNTIFS(AD156:AH156,"*F*")&gt;=2,"F"))))</f>
        <v>0</v>
      </c>
      <c r="BK156" s="308">
        <f t="shared" si="129"/>
        <v>0</v>
      </c>
    </row>
    <row r="157" spans="1:63" ht="15" x14ac:dyDescent="0.25">
      <c r="A157" s="317">
        <v>155</v>
      </c>
      <c r="B157" s="287" t="str">
        <f t="shared" si="102"/>
        <v/>
      </c>
      <c r="C157" s="296"/>
      <c r="D157" s="309"/>
      <c r="E157" s="309"/>
      <c r="F157" s="309"/>
      <c r="G157" s="309"/>
      <c r="H157" s="309"/>
      <c r="I157" s="309"/>
      <c r="J157" s="309"/>
      <c r="K157" s="309"/>
      <c r="L157" s="309"/>
      <c r="M157" s="315"/>
      <c r="N157" s="315"/>
      <c r="O157" s="309"/>
      <c r="P157" s="309"/>
      <c r="Q157" s="309"/>
      <c r="R157" s="309"/>
      <c r="S157" s="309"/>
      <c r="T157" s="309"/>
      <c r="U157" s="309"/>
      <c r="V157" s="309"/>
      <c r="W157" s="309"/>
      <c r="X157" s="294">
        <f t="shared" si="103"/>
        <v>0</v>
      </c>
      <c r="Y157" s="294">
        <f t="shared" si="104"/>
        <v>0</v>
      </c>
      <c r="Z157" s="294">
        <f t="shared" si="105"/>
        <v>0</v>
      </c>
      <c r="AA157" s="294">
        <f t="shared" si="106"/>
        <v>0</v>
      </c>
      <c r="AB157" s="294">
        <f t="shared" si="107"/>
        <v>0</v>
      </c>
      <c r="AC157" s="294">
        <f t="shared" si="108"/>
        <v>0</v>
      </c>
      <c r="AD157" s="284">
        <f t="shared" si="109"/>
        <v>0</v>
      </c>
      <c r="AE157" s="284">
        <f t="shared" si="110"/>
        <v>0</v>
      </c>
      <c r="AF157" s="284">
        <f t="shared" si="111"/>
        <v>0</v>
      </c>
      <c r="AG157" s="284">
        <f t="shared" si="112"/>
        <v>0</v>
      </c>
      <c r="AH157" s="284">
        <f t="shared" si="113"/>
        <v>0</v>
      </c>
      <c r="AI157" s="284">
        <f t="shared" si="114"/>
        <v>0</v>
      </c>
      <c r="AJ157" s="285">
        <f t="shared" si="115"/>
        <v>0</v>
      </c>
      <c r="AK157" s="285">
        <f t="shared" si="116"/>
        <v>0</v>
      </c>
      <c r="AL157" s="285">
        <f t="shared" si="117"/>
        <v>0</v>
      </c>
      <c r="AM157" s="285">
        <f t="shared" si="118"/>
        <v>0</v>
      </c>
      <c r="AN157" s="285">
        <f t="shared" si="119"/>
        <v>0</v>
      </c>
      <c r="AO157" s="285">
        <f t="shared" si="120"/>
        <v>0</v>
      </c>
      <c r="AP157" s="310">
        <f t="shared" si="121"/>
        <v>0</v>
      </c>
      <c r="AQ157" s="310">
        <f t="shared" si="122"/>
        <v>0</v>
      </c>
      <c r="AR157" s="310">
        <f t="shared" si="123"/>
        <v>0</v>
      </c>
      <c r="AS157" s="310">
        <f t="shared" si="124"/>
        <v>0</v>
      </c>
      <c r="AT157" s="310">
        <f t="shared" si="125"/>
        <v>0</v>
      </c>
      <c r="AU157" s="301">
        <f t="array" ref="AU157">IFERROR(INDEX(X157:AC157,SMALL(IF(AD157:AI157=AV157,COLUMN(AD157:AI157)-COLUMN(AD157)+1),COUNTIF(AP157:AP157,AV157))),0)</f>
        <v>0</v>
      </c>
      <c r="AV157" s="301">
        <f t="shared" si="126"/>
        <v>0</v>
      </c>
      <c r="AW157" s="301">
        <f t="array" ref="AW157">IFERROR(INDEX(AJ157:AO157,SMALL(IF(AD157:AI157=AV157,COLUMN(AD157:AI157)-COLUMN(AD157)+1),COUNTIF(AP157:AP157,AV157))),0)</f>
        <v>0</v>
      </c>
      <c r="AX157" s="302">
        <f t="array" ref="AX157">IFERROR(INDEX(X157:AC157,SMALL(IF(AD157:AI157=AY157,COLUMN(AD157:AI157)-COLUMN(AD157)+1),COUNTIF(AP157:AQ157,AY157))),0)</f>
        <v>0</v>
      </c>
      <c r="AY157" s="302">
        <f t="array" ref="AY157">IFERROR(LARGE(AD157:AI157,2),0)</f>
        <v>0</v>
      </c>
      <c r="AZ157" s="303">
        <f t="array" ref="AZ157">IFERROR(INDEX(AJ157:AO157,SMALL(IF(AD157:AI157=AY157,COLUMN(AD157:AI157)-COLUMN(AD157)+1),COUNTIF(AP157:AQ157,AY157))),0)</f>
        <v>0</v>
      </c>
      <c r="BA157" s="304">
        <f t="array" ref="BA157">IFERROR(INDEX(X157:AC157,SMALL(IF(AD157:AI157=BB157,COLUMN(AD157:AI157)-COLUMN(AD157)+1),COUNTIF(AP157:AR157,BB157))),0)</f>
        <v>0</v>
      </c>
      <c r="BB157" s="304">
        <f t="array" ref="BB157">IFERROR(LARGE(AD157:AI157,3),0)</f>
        <v>0</v>
      </c>
      <c r="BC157" s="304">
        <f t="array" ref="BC157">IFERROR(INDEX(AJ157:AO157,SMALL(IF(AD157:AI157=BB157,COLUMN(AD157:AI157)-COLUMN(AD157)+1),COUNTIF(AP157:AR157,BB157))),0)</f>
        <v>0</v>
      </c>
      <c r="BD157" s="305">
        <f t="array" ref="BD157">IFERROR(INDEX(X157:AC157,SMALL(IF(AD157:AI157=BE157,COLUMN(AD157:AI157)-COLUMN(AD157)+1),COUNTIF(AP157:AS157,BE157))),0)</f>
        <v>0</v>
      </c>
      <c r="BE157" s="305">
        <f t="shared" si="127"/>
        <v>0</v>
      </c>
      <c r="BF157" s="305">
        <f t="array" ref="BF157">IFERROR(INDEX(AJ157:AO157,SMALL(IF(AD157:AI157=BE157,COLUMN(AD157:AI157)-COLUMN(AD157)+1),COUNTIF(AP157:AS157,BE157))),0)</f>
        <v>0</v>
      </c>
      <c r="BG157" s="306">
        <f t="array" ref="BG157">IFERROR(INDEX(X157:AC157,SMALL(IF(AD157:AI157=BH157,COLUMN(AD157:AI157)-COLUMN(AD157)+1),COUNTIF(AP157:AT157,BH157))),0)</f>
        <v>0</v>
      </c>
      <c r="BH157" s="306">
        <f t="shared" si="128"/>
        <v>0</v>
      </c>
      <c r="BI157" s="306">
        <f t="array" ref="BI157">IFERROR(INDEX(AJ157:AO157,SMALL(IF(AD157:AI157=BH157,COLUMN(AD157:AI157)-COLUMN(AD157)+1),COUNTIF(AP157:AT157,BH157))),0)</f>
        <v>0</v>
      </c>
      <c r="BJ157" s="307">
        <f>IF(COUNTIF(AD157:AI157,0)=0,IF(COUNTIFS(AD157:AI157,"*F*")=0,SUM(LARGE(AD157:AI157,{1,2,3,4,5})),IF(COUNTIFS(AD157:AI157,"*F*")=1,SUM(LARGE(AD157:AI157,{1,2,3,4,5})),IF(COUNTIFS(AD157:AI157,"*F*")=2,"C",IF(COUNTIFS(AD157:AI157,"*F*")&gt;2,"F")))),IF(COUNTIFS(AD157:AH157,"*F*")=0,SUM(AD157:AH157),IF(COUNTIFS(AD157:AH157,"*F*")=1,"C",IF(COUNTIFS(AD157:AH157,"*F*")&gt;=2,"F"))))</f>
        <v>0</v>
      </c>
      <c r="BK157" s="308">
        <f t="shared" si="129"/>
        <v>0</v>
      </c>
    </row>
    <row r="158" spans="1:63" ht="15" x14ac:dyDescent="0.25">
      <c r="A158" s="317">
        <v>156</v>
      </c>
      <c r="B158" s="287" t="str">
        <f t="shared" si="102"/>
        <v/>
      </c>
      <c r="C158" s="296"/>
      <c r="D158" s="309"/>
      <c r="E158" s="309"/>
      <c r="F158" s="309"/>
      <c r="G158" s="309"/>
      <c r="H158" s="309"/>
      <c r="I158" s="309"/>
      <c r="J158" s="309"/>
      <c r="K158" s="309"/>
      <c r="L158" s="309"/>
      <c r="M158" s="315"/>
      <c r="N158" s="315"/>
      <c r="O158" s="309"/>
      <c r="P158" s="309"/>
      <c r="Q158" s="309"/>
      <c r="R158" s="309"/>
      <c r="S158" s="309"/>
      <c r="T158" s="309"/>
      <c r="U158" s="309"/>
      <c r="V158" s="309"/>
      <c r="W158" s="309"/>
      <c r="X158" s="294">
        <f t="shared" si="103"/>
        <v>0</v>
      </c>
      <c r="Y158" s="294">
        <f t="shared" si="104"/>
        <v>0</v>
      </c>
      <c r="Z158" s="294">
        <f t="shared" si="105"/>
        <v>0</v>
      </c>
      <c r="AA158" s="294">
        <f t="shared" si="106"/>
        <v>0</v>
      </c>
      <c r="AB158" s="294">
        <f t="shared" si="107"/>
        <v>0</v>
      </c>
      <c r="AC158" s="294">
        <f t="shared" si="108"/>
        <v>0</v>
      </c>
      <c r="AD158" s="284">
        <f t="shared" si="109"/>
        <v>0</v>
      </c>
      <c r="AE158" s="284">
        <f t="shared" si="110"/>
        <v>0</v>
      </c>
      <c r="AF158" s="284">
        <f t="shared" si="111"/>
        <v>0</v>
      </c>
      <c r="AG158" s="284">
        <f t="shared" si="112"/>
        <v>0</v>
      </c>
      <c r="AH158" s="284">
        <f t="shared" si="113"/>
        <v>0</v>
      </c>
      <c r="AI158" s="284">
        <f t="shared" si="114"/>
        <v>0</v>
      </c>
      <c r="AJ158" s="285">
        <f t="shared" si="115"/>
        <v>0</v>
      </c>
      <c r="AK158" s="285">
        <f t="shared" si="116"/>
        <v>0</v>
      </c>
      <c r="AL158" s="285">
        <f t="shared" si="117"/>
        <v>0</v>
      </c>
      <c r="AM158" s="285">
        <f t="shared" si="118"/>
        <v>0</v>
      </c>
      <c r="AN158" s="285">
        <f t="shared" si="119"/>
        <v>0</v>
      </c>
      <c r="AO158" s="285">
        <f t="shared" si="120"/>
        <v>0</v>
      </c>
      <c r="AP158" s="310">
        <f t="shared" si="121"/>
        <v>0</v>
      </c>
      <c r="AQ158" s="310">
        <f t="shared" si="122"/>
        <v>0</v>
      </c>
      <c r="AR158" s="310">
        <f t="shared" si="123"/>
        <v>0</v>
      </c>
      <c r="AS158" s="310">
        <f t="shared" si="124"/>
        <v>0</v>
      </c>
      <c r="AT158" s="310">
        <f t="shared" si="125"/>
        <v>0</v>
      </c>
      <c r="AU158" s="301">
        <f t="array" ref="AU158">IFERROR(INDEX(X158:AC158,SMALL(IF(AD158:AI158=AV158,COLUMN(AD158:AI158)-COLUMN(AD158)+1),COUNTIF(AP158:AP158,AV158))),0)</f>
        <v>0</v>
      </c>
      <c r="AV158" s="301">
        <f t="shared" si="126"/>
        <v>0</v>
      </c>
      <c r="AW158" s="301">
        <f t="array" ref="AW158">IFERROR(INDEX(AJ158:AO158,SMALL(IF(AD158:AI158=AV158,COLUMN(AD158:AI158)-COLUMN(AD158)+1),COUNTIF(AP158:AP158,AV158))),0)</f>
        <v>0</v>
      </c>
      <c r="AX158" s="302">
        <f t="array" ref="AX158">IFERROR(INDEX(X158:AC158,SMALL(IF(AD158:AI158=AY158,COLUMN(AD158:AI158)-COLUMN(AD158)+1),COUNTIF(AP158:AQ158,AY158))),0)</f>
        <v>0</v>
      </c>
      <c r="AY158" s="302">
        <f t="array" ref="AY158">IFERROR(LARGE(AD158:AI158,2),0)</f>
        <v>0</v>
      </c>
      <c r="AZ158" s="303">
        <f t="array" ref="AZ158">IFERROR(INDEX(AJ158:AO158,SMALL(IF(AD158:AI158=AY158,COLUMN(AD158:AI158)-COLUMN(AD158)+1),COUNTIF(AP158:AQ158,AY158))),0)</f>
        <v>0</v>
      </c>
      <c r="BA158" s="304">
        <f t="array" ref="BA158">IFERROR(INDEX(X158:AC158,SMALL(IF(AD158:AI158=BB158,COLUMN(AD158:AI158)-COLUMN(AD158)+1),COUNTIF(AP158:AR158,BB158))),0)</f>
        <v>0</v>
      </c>
      <c r="BB158" s="304">
        <f t="array" ref="BB158">IFERROR(LARGE(AD158:AI158,3),0)</f>
        <v>0</v>
      </c>
      <c r="BC158" s="304">
        <f t="array" ref="BC158">IFERROR(INDEX(AJ158:AO158,SMALL(IF(AD158:AI158=BB158,COLUMN(AD158:AI158)-COLUMN(AD158)+1),COUNTIF(AP158:AR158,BB158))),0)</f>
        <v>0</v>
      </c>
      <c r="BD158" s="305">
        <f t="array" ref="BD158">IFERROR(INDEX(X158:AC158,SMALL(IF(AD158:AI158=BE158,COLUMN(AD158:AI158)-COLUMN(AD158)+1),COUNTIF(AP158:AS158,BE158))),0)</f>
        <v>0</v>
      </c>
      <c r="BE158" s="305">
        <f t="shared" si="127"/>
        <v>0</v>
      </c>
      <c r="BF158" s="305">
        <f t="array" ref="BF158">IFERROR(INDEX(AJ158:AO158,SMALL(IF(AD158:AI158=BE158,COLUMN(AD158:AI158)-COLUMN(AD158)+1),COUNTIF(AP158:AS158,BE158))),0)</f>
        <v>0</v>
      </c>
      <c r="BG158" s="306">
        <f t="array" ref="BG158">IFERROR(INDEX(X158:AC158,SMALL(IF(AD158:AI158=BH158,COLUMN(AD158:AI158)-COLUMN(AD158)+1),COUNTIF(AP158:AT158,BH158))),0)</f>
        <v>0</v>
      </c>
      <c r="BH158" s="306">
        <f t="shared" si="128"/>
        <v>0</v>
      </c>
      <c r="BI158" s="306">
        <f t="array" ref="BI158">IFERROR(INDEX(AJ158:AO158,SMALL(IF(AD158:AI158=BH158,COLUMN(AD158:AI158)-COLUMN(AD158)+1),COUNTIF(AP158:AT158,BH158))),0)</f>
        <v>0</v>
      </c>
      <c r="BJ158" s="307">
        <f>IF(COUNTIF(AD158:AI158,0)=0,IF(COUNTIFS(AD158:AI158,"*F*")=0,SUM(LARGE(AD158:AI158,{1,2,3,4,5})),IF(COUNTIFS(AD158:AI158,"*F*")=1,SUM(LARGE(AD158:AI158,{1,2,3,4,5})),IF(COUNTIFS(AD158:AI158,"*F*")=2,"C",IF(COUNTIFS(AD158:AI158,"*F*")&gt;2,"F")))),IF(COUNTIFS(AD158:AH158,"*F*")=0,SUM(AD158:AH158),IF(COUNTIFS(AD158:AH158,"*F*")=1,"C",IF(COUNTIFS(AD158:AH158,"*F*")&gt;=2,"F"))))</f>
        <v>0</v>
      </c>
      <c r="BK158" s="308">
        <f t="shared" si="129"/>
        <v>0</v>
      </c>
    </row>
    <row r="159" spans="1:63" ht="15" x14ac:dyDescent="0.25">
      <c r="A159" s="317">
        <v>157</v>
      </c>
      <c r="B159" s="287" t="str">
        <f t="shared" si="102"/>
        <v/>
      </c>
      <c r="C159" s="296"/>
      <c r="D159" s="309"/>
      <c r="E159" s="309"/>
      <c r="F159" s="309"/>
      <c r="G159" s="309"/>
      <c r="H159" s="309"/>
      <c r="I159" s="309"/>
      <c r="J159" s="309"/>
      <c r="K159" s="309"/>
      <c r="L159" s="309"/>
      <c r="M159" s="315"/>
      <c r="N159" s="315"/>
      <c r="O159" s="309"/>
      <c r="P159" s="309"/>
      <c r="Q159" s="309"/>
      <c r="R159" s="309"/>
      <c r="S159" s="309"/>
      <c r="T159" s="309"/>
      <c r="U159" s="309"/>
      <c r="V159" s="309"/>
      <c r="W159" s="309"/>
      <c r="X159" s="294">
        <f t="shared" si="103"/>
        <v>0</v>
      </c>
      <c r="Y159" s="294">
        <f t="shared" si="104"/>
        <v>0</v>
      </c>
      <c r="Z159" s="294">
        <f t="shared" si="105"/>
        <v>0</v>
      </c>
      <c r="AA159" s="294">
        <f t="shared" si="106"/>
        <v>0</v>
      </c>
      <c r="AB159" s="294">
        <f t="shared" si="107"/>
        <v>0</v>
      </c>
      <c r="AC159" s="294">
        <f t="shared" si="108"/>
        <v>0</v>
      </c>
      <c r="AD159" s="284">
        <f t="shared" si="109"/>
        <v>0</v>
      </c>
      <c r="AE159" s="284">
        <f t="shared" si="110"/>
        <v>0</v>
      </c>
      <c r="AF159" s="284">
        <f t="shared" si="111"/>
        <v>0</v>
      </c>
      <c r="AG159" s="284">
        <f t="shared" si="112"/>
        <v>0</v>
      </c>
      <c r="AH159" s="284">
        <f t="shared" si="113"/>
        <v>0</v>
      </c>
      <c r="AI159" s="284">
        <f t="shared" si="114"/>
        <v>0</v>
      </c>
      <c r="AJ159" s="285">
        <f t="shared" si="115"/>
        <v>0</v>
      </c>
      <c r="AK159" s="285">
        <f t="shared" si="116"/>
        <v>0</v>
      </c>
      <c r="AL159" s="285">
        <f t="shared" si="117"/>
        <v>0</v>
      </c>
      <c r="AM159" s="285">
        <f t="shared" si="118"/>
        <v>0</v>
      </c>
      <c r="AN159" s="285">
        <f t="shared" si="119"/>
        <v>0</v>
      </c>
      <c r="AO159" s="285">
        <f t="shared" si="120"/>
        <v>0</v>
      </c>
      <c r="AP159" s="310">
        <f t="shared" si="121"/>
        <v>0</v>
      </c>
      <c r="AQ159" s="310">
        <f t="shared" si="122"/>
        <v>0</v>
      </c>
      <c r="AR159" s="310">
        <f t="shared" si="123"/>
        <v>0</v>
      </c>
      <c r="AS159" s="310">
        <f t="shared" si="124"/>
        <v>0</v>
      </c>
      <c r="AT159" s="310">
        <f t="shared" si="125"/>
        <v>0</v>
      </c>
      <c r="AU159" s="301">
        <f t="array" ref="AU159">IFERROR(INDEX(X159:AC159,SMALL(IF(AD159:AI159=AV159,COLUMN(AD159:AI159)-COLUMN(AD159)+1),COUNTIF(AP159:AP159,AV159))),0)</f>
        <v>0</v>
      </c>
      <c r="AV159" s="301">
        <f t="shared" si="126"/>
        <v>0</v>
      </c>
      <c r="AW159" s="301">
        <f t="array" ref="AW159">IFERROR(INDEX(AJ159:AO159,SMALL(IF(AD159:AI159=AV159,COLUMN(AD159:AI159)-COLUMN(AD159)+1),COUNTIF(AP159:AP159,AV159))),0)</f>
        <v>0</v>
      </c>
      <c r="AX159" s="302">
        <f t="array" ref="AX159">IFERROR(INDEX(X159:AC159,SMALL(IF(AD159:AI159=AY159,COLUMN(AD159:AI159)-COLUMN(AD159)+1),COUNTIF(AP159:AQ159,AY159))),0)</f>
        <v>0</v>
      </c>
      <c r="AY159" s="302">
        <f t="array" ref="AY159">IFERROR(LARGE(AD159:AI159,2),0)</f>
        <v>0</v>
      </c>
      <c r="AZ159" s="303">
        <f t="array" ref="AZ159">IFERROR(INDEX(AJ159:AO159,SMALL(IF(AD159:AI159=AY159,COLUMN(AD159:AI159)-COLUMN(AD159)+1),COUNTIF(AP159:AQ159,AY159))),0)</f>
        <v>0</v>
      </c>
      <c r="BA159" s="304">
        <f t="array" ref="BA159">IFERROR(INDEX(X159:AC159,SMALL(IF(AD159:AI159=BB159,COLUMN(AD159:AI159)-COLUMN(AD159)+1),COUNTIF(AP159:AR159,BB159))),0)</f>
        <v>0</v>
      </c>
      <c r="BB159" s="304">
        <f t="array" ref="BB159">IFERROR(LARGE(AD159:AI159,3),0)</f>
        <v>0</v>
      </c>
      <c r="BC159" s="304">
        <f t="array" ref="BC159">IFERROR(INDEX(AJ159:AO159,SMALL(IF(AD159:AI159=BB159,COLUMN(AD159:AI159)-COLUMN(AD159)+1),COUNTIF(AP159:AR159,BB159))),0)</f>
        <v>0</v>
      </c>
      <c r="BD159" s="305">
        <f t="array" ref="BD159">IFERROR(INDEX(X159:AC159,SMALL(IF(AD159:AI159=BE159,COLUMN(AD159:AI159)-COLUMN(AD159)+1),COUNTIF(AP159:AS159,BE159))),0)</f>
        <v>0</v>
      </c>
      <c r="BE159" s="305">
        <f t="shared" si="127"/>
        <v>0</v>
      </c>
      <c r="BF159" s="305">
        <f t="array" ref="BF159">IFERROR(INDEX(AJ159:AO159,SMALL(IF(AD159:AI159=BE159,COLUMN(AD159:AI159)-COLUMN(AD159)+1),COUNTIF(AP159:AS159,BE159))),0)</f>
        <v>0</v>
      </c>
      <c r="BG159" s="306">
        <f t="array" ref="BG159">IFERROR(INDEX(X159:AC159,SMALL(IF(AD159:AI159=BH159,COLUMN(AD159:AI159)-COLUMN(AD159)+1),COUNTIF(AP159:AT159,BH159))),0)</f>
        <v>0</v>
      </c>
      <c r="BH159" s="306">
        <f t="shared" si="128"/>
        <v>0</v>
      </c>
      <c r="BI159" s="306">
        <f t="array" ref="BI159">IFERROR(INDEX(AJ159:AO159,SMALL(IF(AD159:AI159=BH159,COLUMN(AD159:AI159)-COLUMN(AD159)+1),COUNTIF(AP159:AT159,BH159))),0)</f>
        <v>0</v>
      </c>
      <c r="BJ159" s="307">
        <f>IF(COUNTIF(AD159:AI159,0)=0,IF(COUNTIFS(AD159:AI159,"*F*")=0,SUM(LARGE(AD159:AI159,{1,2,3,4,5})),IF(COUNTIFS(AD159:AI159,"*F*")=1,SUM(LARGE(AD159:AI159,{1,2,3,4,5})),IF(COUNTIFS(AD159:AI159,"*F*")=2,"C",IF(COUNTIFS(AD159:AI159,"*F*")&gt;2,"F")))),IF(COUNTIFS(AD159:AH159,"*F*")=0,SUM(AD159:AH159),IF(COUNTIFS(AD159:AH159,"*F*")=1,"C",IF(COUNTIFS(AD159:AH159,"*F*")&gt;=2,"F"))))</f>
        <v>0</v>
      </c>
      <c r="BK159" s="308">
        <f t="shared" si="129"/>
        <v>0</v>
      </c>
    </row>
    <row r="160" spans="1:63" ht="15" x14ac:dyDescent="0.25">
      <c r="A160" s="317">
        <v>158</v>
      </c>
      <c r="B160" s="287" t="str">
        <f t="shared" si="102"/>
        <v/>
      </c>
      <c r="C160" s="296"/>
      <c r="D160" s="309"/>
      <c r="E160" s="309"/>
      <c r="F160" s="309"/>
      <c r="G160" s="309"/>
      <c r="H160" s="309"/>
      <c r="I160" s="309"/>
      <c r="J160" s="309"/>
      <c r="K160" s="309"/>
      <c r="L160" s="309"/>
      <c r="M160" s="315"/>
      <c r="N160" s="315"/>
      <c r="O160" s="309"/>
      <c r="P160" s="309"/>
      <c r="Q160" s="309"/>
      <c r="R160" s="309"/>
      <c r="S160" s="309"/>
      <c r="T160" s="309"/>
      <c r="U160" s="309"/>
      <c r="V160" s="309"/>
      <c r="W160" s="309"/>
      <c r="X160" s="294">
        <f t="shared" si="103"/>
        <v>0</v>
      </c>
      <c r="Y160" s="294">
        <f t="shared" si="104"/>
        <v>0</v>
      </c>
      <c r="Z160" s="294">
        <f t="shared" si="105"/>
        <v>0</v>
      </c>
      <c r="AA160" s="294">
        <f t="shared" si="106"/>
        <v>0</v>
      </c>
      <c r="AB160" s="294">
        <f t="shared" si="107"/>
        <v>0</v>
      </c>
      <c r="AC160" s="294">
        <f t="shared" si="108"/>
        <v>0</v>
      </c>
      <c r="AD160" s="284">
        <f t="shared" si="109"/>
        <v>0</v>
      </c>
      <c r="AE160" s="284">
        <f t="shared" si="110"/>
        <v>0</v>
      </c>
      <c r="AF160" s="284">
        <f t="shared" si="111"/>
        <v>0</v>
      </c>
      <c r="AG160" s="284">
        <f t="shared" si="112"/>
        <v>0</v>
      </c>
      <c r="AH160" s="284">
        <f t="shared" si="113"/>
        <v>0</v>
      </c>
      <c r="AI160" s="284">
        <f t="shared" si="114"/>
        <v>0</v>
      </c>
      <c r="AJ160" s="285">
        <f t="shared" si="115"/>
        <v>0</v>
      </c>
      <c r="AK160" s="285">
        <f t="shared" si="116"/>
        <v>0</v>
      </c>
      <c r="AL160" s="285">
        <f t="shared" si="117"/>
        <v>0</v>
      </c>
      <c r="AM160" s="285">
        <f t="shared" si="118"/>
        <v>0</v>
      </c>
      <c r="AN160" s="285">
        <f t="shared" si="119"/>
        <v>0</v>
      </c>
      <c r="AO160" s="285">
        <f t="shared" si="120"/>
        <v>0</v>
      </c>
      <c r="AP160" s="310">
        <f t="shared" si="121"/>
        <v>0</v>
      </c>
      <c r="AQ160" s="310">
        <f t="shared" si="122"/>
        <v>0</v>
      </c>
      <c r="AR160" s="310">
        <f t="shared" si="123"/>
        <v>0</v>
      </c>
      <c r="AS160" s="310">
        <f t="shared" si="124"/>
        <v>0</v>
      </c>
      <c r="AT160" s="310">
        <f t="shared" si="125"/>
        <v>0</v>
      </c>
      <c r="AU160" s="301">
        <f t="array" ref="AU160">IFERROR(INDEX(X160:AC160,SMALL(IF(AD160:AI160=AV160,COLUMN(AD160:AI160)-COLUMN(AD160)+1),COUNTIF(AP160:AP160,AV160))),0)</f>
        <v>0</v>
      </c>
      <c r="AV160" s="301">
        <f t="shared" si="126"/>
        <v>0</v>
      </c>
      <c r="AW160" s="301">
        <f t="array" ref="AW160">IFERROR(INDEX(AJ160:AO160,SMALL(IF(AD160:AI160=AV160,COLUMN(AD160:AI160)-COLUMN(AD160)+1),COUNTIF(AP160:AP160,AV160))),0)</f>
        <v>0</v>
      </c>
      <c r="AX160" s="302">
        <f t="array" ref="AX160">IFERROR(INDEX(X160:AC160,SMALL(IF(AD160:AI160=AY160,COLUMN(AD160:AI160)-COLUMN(AD160)+1),COUNTIF(AP160:AQ160,AY160))),0)</f>
        <v>0</v>
      </c>
      <c r="AY160" s="302">
        <f t="array" ref="AY160">IFERROR(LARGE(AD160:AI160,2),0)</f>
        <v>0</v>
      </c>
      <c r="AZ160" s="303">
        <f t="array" ref="AZ160">IFERROR(INDEX(AJ160:AO160,SMALL(IF(AD160:AI160=AY160,COLUMN(AD160:AI160)-COLUMN(AD160)+1),COUNTIF(AP160:AQ160,AY160))),0)</f>
        <v>0</v>
      </c>
      <c r="BA160" s="304">
        <f t="array" ref="BA160">IFERROR(INDEX(X160:AC160,SMALL(IF(AD160:AI160=BB160,COLUMN(AD160:AI160)-COLUMN(AD160)+1),COUNTIF(AP160:AR160,BB160))),0)</f>
        <v>0</v>
      </c>
      <c r="BB160" s="304">
        <f t="array" ref="BB160">IFERROR(LARGE(AD160:AI160,3),0)</f>
        <v>0</v>
      </c>
      <c r="BC160" s="304">
        <f t="array" ref="BC160">IFERROR(INDEX(AJ160:AO160,SMALL(IF(AD160:AI160=BB160,COLUMN(AD160:AI160)-COLUMN(AD160)+1),COUNTIF(AP160:AR160,BB160))),0)</f>
        <v>0</v>
      </c>
      <c r="BD160" s="305">
        <f t="array" ref="BD160">IFERROR(INDEX(X160:AC160,SMALL(IF(AD160:AI160=BE160,COLUMN(AD160:AI160)-COLUMN(AD160)+1),COUNTIF(AP160:AS160,BE160))),0)</f>
        <v>0</v>
      </c>
      <c r="BE160" s="305">
        <f t="shared" si="127"/>
        <v>0</v>
      </c>
      <c r="BF160" s="305">
        <f t="array" ref="BF160">IFERROR(INDEX(AJ160:AO160,SMALL(IF(AD160:AI160=BE160,COLUMN(AD160:AI160)-COLUMN(AD160)+1),COUNTIF(AP160:AS160,BE160))),0)</f>
        <v>0</v>
      </c>
      <c r="BG160" s="306">
        <f t="array" ref="BG160">IFERROR(INDEX(X160:AC160,SMALL(IF(AD160:AI160=BH160,COLUMN(AD160:AI160)-COLUMN(AD160)+1),COUNTIF(AP160:AT160,BH160))),0)</f>
        <v>0</v>
      </c>
      <c r="BH160" s="306">
        <f t="shared" si="128"/>
        <v>0</v>
      </c>
      <c r="BI160" s="306">
        <f t="array" ref="BI160">IFERROR(INDEX(AJ160:AO160,SMALL(IF(AD160:AI160=BH160,COLUMN(AD160:AI160)-COLUMN(AD160)+1),COUNTIF(AP160:AT160,BH160))),0)</f>
        <v>0</v>
      </c>
      <c r="BJ160" s="307">
        <f>IF(COUNTIF(AD160:AI160,0)=0,IF(COUNTIFS(AD160:AI160,"*F*")=0,SUM(LARGE(AD160:AI160,{1,2,3,4,5})),IF(COUNTIFS(AD160:AI160,"*F*")=1,SUM(LARGE(AD160:AI160,{1,2,3,4,5})),IF(COUNTIFS(AD160:AI160,"*F*")=2,"C",IF(COUNTIFS(AD160:AI160,"*F*")&gt;2,"F")))),IF(COUNTIFS(AD160:AH160,"*F*")=0,SUM(AD160:AH160),IF(COUNTIFS(AD160:AH160,"*F*")=1,"C",IF(COUNTIFS(AD160:AH160,"*F*")&gt;=2,"F"))))</f>
        <v>0</v>
      </c>
      <c r="BK160" s="308">
        <f t="shared" si="129"/>
        <v>0</v>
      </c>
    </row>
    <row r="161" spans="1:63" ht="15" x14ac:dyDescent="0.25">
      <c r="A161" s="317">
        <v>159</v>
      </c>
      <c r="B161" s="287" t="str">
        <f t="shared" si="102"/>
        <v/>
      </c>
      <c r="C161" s="296"/>
      <c r="D161" s="309"/>
      <c r="E161" s="309"/>
      <c r="F161" s="309"/>
      <c r="G161" s="309"/>
      <c r="H161" s="309"/>
      <c r="I161" s="309"/>
      <c r="J161" s="309"/>
      <c r="K161" s="309"/>
      <c r="L161" s="309"/>
      <c r="M161" s="315"/>
      <c r="N161" s="315"/>
      <c r="O161" s="309"/>
      <c r="P161" s="309"/>
      <c r="Q161" s="309"/>
      <c r="R161" s="309"/>
      <c r="S161" s="309"/>
      <c r="T161" s="309"/>
      <c r="U161" s="309"/>
      <c r="V161" s="309"/>
      <c r="W161" s="309"/>
      <c r="X161" s="294">
        <f t="shared" si="103"/>
        <v>0</v>
      </c>
      <c r="Y161" s="294">
        <f t="shared" si="104"/>
        <v>0</v>
      </c>
      <c r="Z161" s="294">
        <f t="shared" si="105"/>
        <v>0</v>
      </c>
      <c r="AA161" s="294">
        <f t="shared" si="106"/>
        <v>0</v>
      </c>
      <c r="AB161" s="294">
        <f t="shared" si="107"/>
        <v>0</v>
      </c>
      <c r="AC161" s="294">
        <f t="shared" si="108"/>
        <v>0</v>
      </c>
      <c r="AD161" s="284">
        <f t="shared" si="109"/>
        <v>0</v>
      </c>
      <c r="AE161" s="284">
        <f t="shared" si="110"/>
        <v>0</v>
      </c>
      <c r="AF161" s="284">
        <f t="shared" si="111"/>
        <v>0</v>
      </c>
      <c r="AG161" s="284">
        <f t="shared" si="112"/>
        <v>0</v>
      </c>
      <c r="AH161" s="284">
        <f t="shared" si="113"/>
        <v>0</v>
      </c>
      <c r="AI161" s="284">
        <f t="shared" si="114"/>
        <v>0</v>
      </c>
      <c r="AJ161" s="285">
        <f t="shared" si="115"/>
        <v>0</v>
      </c>
      <c r="AK161" s="285">
        <f t="shared" si="116"/>
        <v>0</v>
      </c>
      <c r="AL161" s="285">
        <f t="shared" si="117"/>
        <v>0</v>
      </c>
      <c r="AM161" s="285">
        <f t="shared" si="118"/>
        <v>0</v>
      </c>
      <c r="AN161" s="285">
        <f t="shared" si="119"/>
        <v>0</v>
      </c>
      <c r="AO161" s="285">
        <f t="shared" si="120"/>
        <v>0</v>
      </c>
      <c r="AP161" s="310">
        <f t="shared" si="121"/>
        <v>0</v>
      </c>
      <c r="AQ161" s="310">
        <f t="shared" si="122"/>
        <v>0</v>
      </c>
      <c r="AR161" s="310">
        <f t="shared" si="123"/>
        <v>0</v>
      </c>
      <c r="AS161" s="310">
        <f t="shared" si="124"/>
        <v>0</v>
      </c>
      <c r="AT161" s="310">
        <f t="shared" si="125"/>
        <v>0</v>
      </c>
      <c r="AU161" s="301">
        <f t="array" ref="AU161">IFERROR(INDEX(X161:AC161,SMALL(IF(AD161:AI161=AV161,COLUMN(AD161:AI161)-COLUMN(AD161)+1),COUNTIF(AP161:AP161,AV161))),0)</f>
        <v>0</v>
      </c>
      <c r="AV161" s="301">
        <f t="shared" si="126"/>
        <v>0</v>
      </c>
      <c r="AW161" s="301">
        <f t="array" ref="AW161">IFERROR(INDEX(AJ161:AO161,SMALL(IF(AD161:AI161=AV161,COLUMN(AD161:AI161)-COLUMN(AD161)+1),COUNTIF(AP161:AP161,AV161))),0)</f>
        <v>0</v>
      </c>
      <c r="AX161" s="302">
        <f t="array" ref="AX161">IFERROR(INDEX(X161:AC161,SMALL(IF(AD161:AI161=AY161,COLUMN(AD161:AI161)-COLUMN(AD161)+1),COUNTIF(AP161:AQ161,AY161))),0)</f>
        <v>0</v>
      </c>
      <c r="AY161" s="302">
        <f t="array" ref="AY161">IFERROR(LARGE(AD161:AI161,2),0)</f>
        <v>0</v>
      </c>
      <c r="AZ161" s="303">
        <f t="array" ref="AZ161">IFERROR(INDEX(AJ161:AO161,SMALL(IF(AD161:AI161=AY161,COLUMN(AD161:AI161)-COLUMN(AD161)+1),COUNTIF(AP161:AQ161,AY161))),0)</f>
        <v>0</v>
      </c>
      <c r="BA161" s="304">
        <f t="array" ref="BA161">IFERROR(INDEX(X161:AC161,SMALL(IF(AD161:AI161=BB161,COLUMN(AD161:AI161)-COLUMN(AD161)+1),COUNTIF(AP161:AR161,BB161))),0)</f>
        <v>0</v>
      </c>
      <c r="BB161" s="304">
        <f t="array" ref="BB161">IFERROR(LARGE(AD161:AI161,3),0)</f>
        <v>0</v>
      </c>
      <c r="BC161" s="304">
        <f t="array" ref="BC161">IFERROR(INDEX(AJ161:AO161,SMALL(IF(AD161:AI161=BB161,COLUMN(AD161:AI161)-COLUMN(AD161)+1),COUNTIF(AP161:AR161,BB161))),0)</f>
        <v>0</v>
      </c>
      <c r="BD161" s="305">
        <f t="array" ref="BD161">IFERROR(INDEX(X161:AC161,SMALL(IF(AD161:AI161=BE161,COLUMN(AD161:AI161)-COLUMN(AD161)+1),COUNTIF(AP161:AS161,BE161))),0)</f>
        <v>0</v>
      </c>
      <c r="BE161" s="305">
        <f t="shared" si="127"/>
        <v>0</v>
      </c>
      <c r="BF161" s="305">
        <f t="array" ref="BF161">IFERROR(INDEX(AJ161:AO161,SMALL(IF(AD161:AI161=BE161,COLUMN(AD161:AI161)-COLUMN(AD161)+1),COUNTIF(AP161:AS161,BE161))),0)</f>
        <v>0</v>
      </c>
      <c r="BG161" s="306">
        <f t="array" ref="BG161">IFERROR(INDEX(X161:AC161,SMALL(IF(AD161:AI161=BH161,COLUMN(AD161:AI161)-COLUMN(AD161)+1),COUNTIF(AP161:AT161,BH161))),0)</f>
        <v>0</v>
      </c>
      <c r="BH161" s="306">
        <f t="shared" si="128"/>
        <v>0</v>
      </c>
      <c r="BI161" s="306">
        <f t="array" ref="BI161">IFERROR(INDEX(AJ161:AO161,SMALL(IF(AD161:AI161=BH161,COLUMN(AD161:AI161)-COLUMN(AD161)+1),COUNTIF(AP161:AT161,BH161))),0)</f>
        <v>0</v>
      </c>
      <c r="BJ161" s="307">
        <f>IF(COUNTIF(AD161:AI161,0)=0,IF(COUNTIFS(AD161:AI161,"*F*")=0,SUM(LARGE(AD161:AI161,{1,2,3,4,5})),IF(COUNTIFS(AD161:AI161,"*F*")=1,SUM(LARGE(AD161:AI161,{1,2,3,4,5})),IF(COUNTIFS(AD161:AI161,"*F*")=2,"C",IF(COUNTIFS(AD161:AI161,"*F*")&gt;2,"F")))),IF(COUNTIFS(AD161:AH161,"*F*")=0,SUM(AD161:AH161),IF(COUNTIFS(AD161:AH161,"*F*")=1,"C",IF(COUNTIFS(AD161:AH161,"*F*")&gt;=2,"F"))))</f>
        <v>0</v>
      </c>
      <c r="BK161" s="308">
        <f t="shared" si="129"/>
        <v>0</v>
      </c>
    </row>
    <row r="162" spans="1:63" ht="15" x14ac:dyDescent="0.25">
      <c r="A162" s="317">
        <v>160</v>
      </c>
      <c r="B162" s="287" t="str">
        <f t="shared" si="102"/>
        <v/>
      </c>
      <c r="C162" s="296"/>
      <c r="D162" s="309"/>
      <c r="E162" s="309"/>
      <c r="F162" s="309"/>
      <c r="G162" s="309"/>
      <c r="H162" s="309"/>
      <c r="I162" s="309"/>
      <c r="J162" s="309"/>
      <c r="K162" s="309"/>
      <c r="L162" s="309"/>
      <c r="M162" s="315"/>
      <c r="N162" s="315"/>
      <c r="O162" s="309"/>
      <c r="P162" s="309"/>
      <c r="Q162" s="309"/>
      <c r="R162" s="309"/>
      <c r="S162" s="309"/>
      <c r="T162" s="309"/>
      <c r="U162" s="309"/>
      <c r="V162" s="309"/>
      <c r="W162" s="309"/>
      <c r="X162" s="294">
        <f t="shared" si="103"/>
        <v>0</v>
      </c>
      <c r="Y162" s="294">
        <f t="shared" si="104"/>
        <v>0</v>
      </c>
      <c r="Z162" s="294">
        <f t="shared" si="105"/>
        <v>0</v>
      </c>
      <c r="AA162" s="294">
        <f t="shared" si="106"/>
        <v>0</v>
      </c>
      <c r="AB162" s="294">
        <f t="shared" si="107"/>
        <v>0</v>
      </c>
      <c r="AC162" s="294">
        <f t="shared" si="108"/>
        <v>0</v>
      </c>
      <c r="AD162" s="284">
        <f t="shared" si="109"/>
        <v>0</v>
      </c>
      <c r="AE162" s="284">
        <f t="shared" si="110"/>
        <v>0</v>
      </c>
      <c r="AF162" s="284">
        <f t="shared" si="111"/>
        <v>0</v>
      </c>
      <c r="AG162" s="284">
        <f t="shared" si="112"/>
        <v>0</v>
      </c>
      <c r="AH162" s="284">
        <f t="shared" si="113"/>
        <v>0</v>
      </c>
      <c r="AI162" s="284">
        <f t="shared" si="114"/>
        <v>0</v>
      </c>
      <c r="AJ162" s="285">
        <f t="shared" si="115"/>
        <v>0</v>
      </c>
      <c r="AK162" s="285">
        <f t="shared" si="116"/>
        <v>0</v>
      </c>
      <c r="AL162" s="285">
        <f t="shared" si="117"/>
        <v>0</v>
      </c>
      <c r="AM162" s="285">
        <f t="shared" si="118"/>
        <v>0</v>
      </c>
      <c r="AN162" s="285">
        <f t="shared" si="119"/>
        <v>0</v>
      </c>
      <c r="AO162" s="285">
        <f t="shared" si="120"/>
        <v>0</v>
      </c>
      <c r="AP162" s="310">
        <f t="shared" si="121"/>
        <v>0</v>
      </c>
      <c r="AQ162" s="310">
        <f t="shared" si="122"/>
        <v>0</v>
      </c>
      <c r="AR162" s="310">
        <f t="shared" si="123"/>
        <v>0</v>
      </c>
      <c r="AS162" s="310">
        <f t="shared" si="124"/>
        <v>0</v>
      </c>
      <c r="AT162" s="310">
        <f t="shared" si="125"/>
        <v>0</v>
      </c>
      <c r="AU162" s="301">
        <f t="array" ref="AU162">IFERROR(INDEX(X162:AC162,SMALL(IF(AD162:AI162=AV162,COLUMN(AD162:AI162)-COLUMN(AD162)+1),COUNTIF(AP162:AP162,AV162))),0)</f>
        <v>0</v>
      </c>
      <c r="AV162" s="301">
        <f t="shared" si="126"/>
        <v>0</v>
      </c>
      <c r="AW162" s="301">
        <f t="array" ref="AW162">IFERROR(INDEX(AJ162:AO162,SMALL(IF(AD162:AI162=AV162,COLUMN(AD162:AI162)-COLUMN(AD162)+1),COUNTIF(AP162:AP162,AV162))),0)</f>
        <v>0</v>
      </c>
      <c r="AX162" s="302">
        <f t="array" ref="AX162">IFERROR(INDEX(X162:AC162,SMALL(IF(AD162:AI162=AY162,COLUMN(AD162:AI162)-COLUMN(AD162)+1),COUNTIF(AP162:AQ162,AY162))),0)</f>
        <v>0</v>
      </c>
      <c r="AY162" s="302">
        <f t="array" ref="AY162">IFERROR(LARGE(AD162:AI162,2),0)</f>
        <v>0</v>
      </c>
      <c r="AZ162" s="303">
        <f t="array" ref="AZ162">IFERROR(INDEX(AJ162:AO162,SMALL(IF(AD162:AI162=AY162,COLUMN(AD162:AI162)-COLUMN(AD162)+1),COUNTIF(AP162:AQ162,AY162))),0)</f>
        <v>0</v>
      </c>
      <c r="BA162" s="304">
        <f t="array" ref="BA162">IFERROR(INDEX(X162:AC162,SMALL(IF(AD162:AI162=BB162,COLUMN(AD162:AI162)-COLUMN(AD162)+1),COUNTIF(AP162:AR162,BB162))),0)</f>
        <v>0</v>
      </c>
      <c r="BB162" s="304">
        <f t="array" ref="BB162">IFERROR(LARGE(AD162:AI162,3),0)</f>
        <v>0</v>
      </c>
      <c r="BC162" s="304">
        <f t="array" ref="BC162">IFERROR(INDEX(AJ162:AO162,SMALL(IF(AD162:AI162=BB162,COLUMN(AD162:AI162)-COLUMN(AD162)+1),COUNTIF(AP162:AR162,BB162))),0)</f>
        <v>0</v>
      </c>
      <c r="BD162" s="305">
        <f t="array" ref="BD162">IFERROR(INDEX(X162:AC162,SMALL(IF(AD162:AI162=BE162,COLUMN(AD162:AI162)-COLUMN(AD162)+1),COUNTIF(AP162:AS162,BE162))),0)</f>
        <v>0</v>
      </c>
      <c r="BE162" s="305">
        <f t="shared" si="127"/>
        <v>0</v>
      </c>
      <c r="BF162" s="305">
        <f t="array" ref="BF162">IFERROR(INDEX(AJ162:AO162,SMALL(IF(AD162:AI162=BE162,COLUMN(AD162:AI162)-COLUMN(AD162)+1),COUNTIF(AP162:AS162,BE162))),0)</f>
        <v>0</v>
      </c>
      <c r="BG162" s="306">
        <f t="array" ref="BG162">IFERROR(INDEX(X162:AC162,SMALL(IF(AD162:AI162=BH162,COLUMN(AD162:AI162)-COLUMN(AD162)+1),COUNTIF(AP162:AT162,BH162))),0)</f>
        <v>0</v>
      </c>
      <c r="BH162" s="306">
        <f t="shared" si="128"/>
        <v>0</v>
      </c>
      <c r="BI162" s="306">
        <f t="array" ref="BI162">IFERROR(INDEX(AJ162:AO162,SMALL(IF(AD162:AI162=BH162,COLUMN(AD162:AI162)-COLUMN(AD162)+1),COUNTIF(AP162:AT162,BH162))),0)</f>
        <v>0</v>
      </c>
      <c r="BJ162" s="307">
        <f>IF(COUNTIF(AD162:AI162,0)=0,IF(COUNTIFS(AD162:AI162,"*F*")=0,SUM(LARGE(AD162:AI162,{1,2,3,4,5})),IF(COUNTIFS(AD162:AI162,"*F*")=1,SUM(LARGE(AD162:AI162,{1,2,3,4,5})),IF(COUNTIFS(AD162:AI162,"*F*")=2,"C",IF(COUNTIFS(AD162:AI162,"*F*")&gt;2,"F")))),IF(COUNTIFS(AD162:AH162,"*F*")=0,SUM(AD162:AH162),IF(COUNTIFS(AD162:AH162,"*F*")=1,"C",IF(COUNTIFS(AD162:AH162,"*F*")&gt;=2,"F"))))</f>
        <v>0</v>
      </c>
      <c r="BK162" s="308">
        <f t="shared" si="129"/>
        <v>0</v>
      </c>
    </row>
    <row r="163" spans="1:63" ht="15" x14ac:dyDescent="0.25">
      <c r="A163" s="317">
        <v>161</v>
      </c>
      <c r="B163" s="287" t="str">
        <f t="shared" si="102"/>
        <v/>
      </c>
      <c r="C163" s="296"/>
      <c r="D163" s="309"/>
      <c r="E163" s="309"/>
      <c r="F163" s="309"/>
      <c r="G163" s="309"/>
      <c r="H163" s="309"/>
      <c r="I163" s="309"/>
      <c r="J163" s="309"/>
      <c r="K163" s="309"/>
      <c r="L163" s="309"/>
      <c r="M163" s="315"/>
      <c r="N163" s="315"/>
      <c r="O163" s="309"/>
      <c r="P163" s="309"/>
      <c r="Q163" s="309"/>
      <c r="R163" s="309"/>
      <c r="S163" s="309"/>
      <c r="T163" s="309"/>
      <c r="U163" s="309"/>
      <c r="V163" s="309"/>
      <c r="W163" s="309"/>
      <c r="X163" s="294">
        <f t="shared" si="103"/>
        <v>0</v>
      </c>
      <c r="Y163" s="294">
        <f t="shared" si="104"/>
        <v>0</v>
      </c>
      <c r="Z163" s="294">
        <f t="shared" si="105"/>
        <v>0</v>
      </c>
      <c r="AA163" s="294">
        <f t="shared" si="106"/>
        <v>0</v>
      </c>
      <c r="AB163" s="294">
        <f t="shared" si="107"/>
        <v>0</v>
      </c>
      <c r="AC163" s="294">
        <f t="shared" si="108"/>
        <v>0</v>
      </c>
      <c r="AD163" s="284">
        <f t="shared" si="109"/>
        <v>0</v>
      </c>
      <c r="AE163" s="284">
        <f t="shared" si="110"/>
        <v>0</v>
      </c>
      <c r="AF163" s="284">
        <f t="shared" si="111"/>
        <v>0</v>
      </c>
      <c r="AG163" s="284">
        <f t="shared" si="112"/>
        <v>0</v>
      </c>
      <c r="AH163" s="284">
        <f t="shared" si="113"/>
        <v>0</v>
      </c>
      <c r="AI163" s="284">
        <f t="shared" si="114"/>
        <v>0</v>
      </c>
      <c r="AJ163" s="285">
        <f t="shared" si="115"/>
        <v>0</v>
      </c>
      <c r="AK163" s="285">
        <f t="shared" si="116"/>
        <v>0</v>
      </c>
      <c r="AL163" s="285">
        <f t="shared" si="117"/>
        <v>0</v>
      </c>
      <c r="AM163" s="285">
        <f t="shared" si="118"/>
        <v>0</v>
      </c>
      <c r="AN163" s="285">
        <f t="shared" si="119"/>
        <v>0</v>
      </c>
      <c r="AO163" s="285">
        <f t="shared" si="120"/>
        <v>0</v>
      </c>
      <c r="AP163" s="310">
        <f t="shared" si="121"/>
        <v>0</v>
      </c>
      <c r="AQ163" s="310">
        <f t="shared" si="122"/>
        <v>0</v>
      </c>
      <c r="AR163" s="310">
        <f t="shared" si="123"/>
        <v>0</v>
      </c>
      <c r="AS163" s="310">
        <f t="shared" si="124"/>
        <v>0</v>
      </c>
      <c r="AT163" s="310">
        <f t="shared" si="125"/>
        <v>0</v>
      </c>
      <c r="AU163" s="301">
        <f t="array" ref="AU163">IFERROR(INDEX(X163:AC163,SMALL(IF(AD163:AI163=AV163,COLUMN(AD163:AI163)-COLUMN(AD163)+1),COUNTIF(AP163:AP163,AV163))),0)</f>
        <v>0</v>
      </c>
      <c r="AV163" s="301">
        <f t="shared" si="126"/>
        <v>0</v>
      </c>
      <c r="AW163" s="301">
        <f t="array" ref="AW163">IFERROR(INDEX(AJ163:AO163,SMALL(IF(AD163:AI163=AV163,COLUMN(AD163:AI163)-COLUMN(AD163)+1),COUNTIF(AP163:AP163,AV163))),0)</f>
        <v>0</v>
      </c>
      <c r="AX163" s="302">
        <f t="array" ref="AX163">IFERROR(INDEX(X163:AC163,SMALL(IF(AD163:AI163=AY163,COLUMN(AD163:AI163)-COLUMN(AD163)+1),COUNTIF(AP163:AQ163,AY163))),0)</f>
        <v>0</v>
      </c>
      <c r="AY163" s="302">
        <f t="array" ref="AY163">IFERROR(LARGE(AD163:AI163,2),0)</f>
        <v>0</v>
      </c>
      <c r="AZ163" s="303">
        <f t="array" ref="AZ163">IFERROR(INDEX(AJ163:AO163,SMALL(IF(AD163:AI163=AY163,COLUMN(AD163:AI163)-COLUMN(AD163)+1),COUNTIF(AP163:AQ163,AY163))),0)</f>
        <v>0</v>
      </c>
      <c r="BA163" s="304">
        <f t="array" ref="BA163">IFERROR(INDEX(X163:AC163,SMALL(IF(AD163:AI163=BB163,COLUMN(AD163:AI163)-COLUMN(AD163)+1),COUNTIF(AP163:AR163,BB163))),0)</f>
        <v>0</v>
      </c>
      <c r="BB163" s="304">
        <f t="array" ref="BB163">IFERROR(LARGE(AD163:AI163,3),0)</f>
        <v>0</v>
      </c>
      <c r="BC163" s="304">
        <f t="array" ref="BC163">IFERROR(INDEX(AJ163:AO163,SMALL(IF(AD163:AI163=BB163,COLUMN(AD163:AI163)-COLUMN(AD163)+1),COUNTIF(AP163:AR163,BB163))),0)</f>
        <v>0</v>
      </c>
      <c r="BD163" s="305">
        <f t="array" ref="BD163">IFERROR(INDEX(X163:AC163,SMALL(IF(AD163:AI163=BE163,COLUMN(AD163:AI163)-COLUMN(AD163)+1),COUNTIF(AP163:AS163,BE163))),0)</f>
        <v>0</v>
      </c>
      <c r="BE163" s="305">
        <f t="shared" si="127"/>
        <v>0</v>
      </c>
      <c r="BF163" s="305">
        <f t="array" ref="BF163">IFERROR(INDEX(AJ163:AO163,SMALL(IF(AD163:AI163=BE163,COLUMN(AD163:AI163)-COLUMN(AD163)+1),COUNTIF(AP163:AS163,BE163))),0)</f>
        <v>0</v>
      </c>
      <c r="BG163" s="306">
        <f t="array" ref="BG163">IFERROR(INDEX(X163:AC163,SMALL(IF(AD163:AI163=BH163,COLUMN(AD163:AI163)-COLUMN(AD163)+1),COUNTIF(AP163:AT163,BH163))),0)</f>
        <v>0</v>
      </c>
      <c r="BH163" s="306">
        <f t="shared" si="128"/>
        <v>0</v>
      </c>
      <c r="BI163" s="306">
        <f t="array" ref="BI163">IFERROR(INDEX(AJ163:AO163,SMALL(IF(AD163:AI163=BH163,COLUMN(AD163:AI163)-COLUMN(AD163)+1),COUNTIF(AP163:AT163,BH163))),0)</f>
        <v>0</v>
      </c>
      <c r="BJ163" s="307">
        <f>IF(COUNTIF(AD163:AI163,0)=0,IF(COUNTIFS(AD163:AI163,"*F*")=0,SUM(LARGE(AD163:AI163,{1,2,3,4,5})),IF(COUNTIFS(AD163:AI163,"*F*")=1,SUM(LARGE(AD163:AI163,{1,2,3,4,5})),IF(COUNTIFS(AD163:AI163,"*F*")=2,"C",IF(COUNTIFS(AD163:AI163,"*F*")&gt;2,"F")))),IF(COUNTIFS(AD163:AH163,"*F*")=0,SUM(AD163:AH163),IF(COUNTIFS(AD163:AH163,"*F*")=1,"C",IF(COUNTIFS(AD163:AH163,"*F*")&gt;=2,"F"))))</f>
        <v>0</v>
      </c>
      <c r="BK163" s="308">
        <f t="shared" si="129"/>
        <v>0</v>
      </c>
    </row>
    <row r="164" spans="1:63" ht="15" x14ac:dyDescent="0.25">
      <c r="A164" s="317">
        <v>162</v>
      </c>
      <c r="B164" s="287" t="str">
        <f t="shared" si="102"/>
        <v/>
      </c>
      <c r="C164" s="296"/>
      <c r="D164" s="309"/>
      <c r="E164" s="309"/>
      <c r="F164" s="309"/>
      <c r="G164" s="309"/>
      <c r="H164" s="309"/>
      <c r="I164" s="309"/>
      <c r="J164" s="309"/>
      <c r="K164" s="309"/>
      <c r="L164" s="309"/>
      <c r="M164" s="315"/>
      <c r="N164" s="315"/>
      <c r="O164" s="309"/>
      <c r="P164" s="309"/>
      <c r="Q164" s="309"/>
      <c r="R164" s="309"/>
      <c r="S164" s="309"/>
      <c r="T164" s="309"/>
      <c r="U164" s="309"/>
      <c r="V164" s="309"/>
      <c r="W164" s="309"/>
      <c r="X164" s="294">
        <f t="shared" si="103"/>
        <v>0</v>
      </c>
      <c r="Y164" s="294">
        <f t="shared" si="104"/>
        <v>0</v>
      </c>
      <c r="Z164" s="294">
        <f t="shared" si="105"/>
        <v>0</v>
      </c>
      <c r="AA164" s="294">
        <f t="shared" si="106"/>
        <v>0</v>
      </c>
      <c r="AB164" s="294">
        <f t="shared" si="107"/>
        <v>0</v>
      </c>
      <c r="AC164" s="294">
        <f t="shared" si="108"/>
        <v>0</v>
      </c>
      <c r="AD164" s="284">
        <f t="shared" si="109"/>
        <v>0</v>
      </c>
      <c r="AE164" s="284">
        <f t="shared" si="110"/>
        <v>0</v>
      </c>
      <c r="AF164" s="284">
        <f t="shared" si="111"/>
        <v>0</v>
      </c>
      <c r="AG164" s="284">
        <f t="shared" si="112"/>
        <v>0</v>
      </c>
      <c r="AH164" s="284">
        <f t="shared" si="113"/>
        <v>0</v>
      </c>
      <c r="AI164" s="284">
        <f t="shared" si="114"/>
        <v>0</v>
      </c>
      <c r="AJ164" s="285">
        <f t="shared" si="115"/>
        <v>0</v>
      </c>
      <c r="AK164" s="285">
        <f t="shared" si="116"/>
        <v>0</v>
      </c>
      <c r="AL164" s="285">
        <f t="shared" si="117"/>
        <v>0</v>
      </c>
      <c r="AM164" s="285">
        <f t="shared" si="118"/>
        <v>0</v>
      </c>
      <c r="AN164" s="285">
        <f t="shared" si="119"/>
        <v>0</v>
      </c>
      <c r="AO164" s="285">
        <f t="shared" si="120"/>
        <v>0</v>
      </c>
      <c r="AP164" s="310">
        <f t="shared" si="121"/>
        <v>0</v>
      </c>
      <c r="AQ164" s="310">
        <f t="shared" si="122"/>
        <v>0</v>
      </c>
      <c r="AR164" s="310">
        <f t="shared" si="123"/>
        <v>0</v>
      </c>
      <c r="AS164" s="310">
        <f t="shared" si="124"/>
        <v>0</v>
      </c>
      <c r="AT164" s="310">
        <f t="shared" si="125"/>
        <v>0</v>
      </c>
      <c r="AU164" s="301">
        <f t="array" ref="AU164">IFERROR(INDEX(X164:AC164,SMALL(IF(AD164:AI164=AV164,COLUMN(AD164:AI164)-COLUMN(AD164)+1),COUNTIF(AP164:AP164,AV164))),0)</f>
        <v>0</v>
      </c>
      <c r="AV164" s="301">
        <f t="shared" si="126"/>
        <v>0</v>
      </c>
      <c r="AW164" s="301">
        <f t="array" ref="AW164">IFERROR(INDEX(AJ164:AO164,SMALL(IF(AD164:AI164=AV164,COLUMN(AD164:AI164)-COLUMN(AD164)+1),COUNTIF(AP164:AP164,AV164))),0)</f>
        <v>0</v>
      </c>
      <c r="AX164" s="302">
        <f t="array" ref="AX164">IFERROR(INDEX(X164:AC164,SMALL(IF(AD164:AI164=AY164,COLUMN(AD164:AI164)-COLUMN(AD164)+1),COUNTIF(AP164:AQ164,AY164))),0)</f>
        <v>0</v>
      </c>
      <c r="AY164" s="302">
        <f t="array" ref="AY164">IFERROR(LARGE(AD164:AI164,2),0)</f>
        <v>0</v>
      </c>
      <c r="AZ164" s="303">
        <f t="array" ref="AZ164">IFERROR(INDEX(AJ164:AO164,SMALL(IF(AD164:AI164=AY164,COLUMN(AD164:AI164)-COLUMN(AD164)+1),COUNTIF(AP164:AQ164,AY164))),0)</f>
        <v>0</v>
      </c>
      <c r="BA164" s="304">
        <f t="array" ref="BA164">IFERROR(INDEX(X164:AC164,SMALL(IF(AD164:AI164=BB164,COLUMN(AD164:AI164)-COLUMN(AD164)+1),COUNTIF(AP164:AR164,BB164))),0)</f>
        <v>0</v>
      </c>
      <c r="BB164" s="304">
        <f t="array" ref="BB164">IFERROR(LARGE(AD164:AI164,3),0)</f>
        <v>0</v>
      </c>
      <c r="BC164" s="304">
        <f t="array" ref="BC164">IFERROR(INDEX(AJ164:AO164,SMALL(IF(AD164:AI164=BB164,COLUMN(AD164:AI164)-COLUMN(AD164)+1),COUNTIF(AP164:AR164,BB164))),0)</f>
        <v>0</v>
      </c>
      <c r="BD164" s="305">
        <f t="array" ref="BD164">IFERROR(INDEX(X164:AC164,SMALL(IF(AD164:AI164=BE164,COLUMN(AD164:AI164)-COLUMN(AD164)+1),COUNTIF(AP164:AS164,BE164))),0)</f>
        <v>0</v>
      </c>
      <c r="BE164" s="305">
        <f t="shared" si="127"/>
        <v>0</v>
      </c>
      <c r="BF164" s="305">
        <f t="array" ref="BF164">IFERROR(INDEX(AJ164:AO164,SMALL(IF(AD164:AI164=BE164,COLUMN(AD164:AI164)-COLUMN(AD164)+1),COUNTIF(AP164:AS164,BE164))),0)</f>
        <v>0</v>
      </c>
      <c r="BG164" s="306">
        <f t="array" ref="BG164">IFERROR(INDEX(X164:AC164,SMALL(IF(AD164:AI164=BH164,COLUMN(AD164:AI164)-COLUMN(AD164)+1),COUNTIF(AP164:AT164,BH164))),0)</f>
        <v>0</v>
      </c>
      <c r="BH164" s="306">
        <f t="shared" si="128"/>
        <v>0</v>
      </c>
      <c r="BI164" s="306">
        <f t="array" ref="BI164">IFERROR(INDEX(AJ164:AO164,SMALL(IF(AD164:AI164=BH164,COLUMN(AD164:AI164)-COLUMN(AD164)+1),COUNTIF(AP164:AT164,BH164))),0)</f>
        <v>0</v>
      </c>
      <c r="BJ164" s="307">
        <f>IF(COUNTIF(AD164:AI164,0)=0,IF(COUNTIFS(AD164:AI164,"*F*")=0,SUM(LARGE(AD164:AI164,{1,2,3,4,5})),IF(COUNTIFS(AD164:AI164,"*F*")=1,SUM(LARGE(AD164:AI164,{1,2,3,4,5})),IF(COUNTIFS(AD164:AI164,"*F*")=2,"C",IF(COUNTIFS(AD164:AI164,"*F*")&gt;2,"F")))),IF(COUNTIFS(AD164:AH164,"*F*")=0,SUM(AD164:AH164),IF(COUNTIFS(AD164:AH164,"*F*")=1,"C",IF(COUNTIFS(AD164:AH164,"*F*")&gt;=2,"F"))))</f>
        <v>0</v>
      </c>
      <c r="BK164" s="308">
        <f t="shared" si="129"/>
        <v>0</v>
      </c>
    </row>
    <row r="165" spans="1:63" ht="15" x14ac:dyDescent="0.25">
      <c r="A165" s="317">
        <v>163</v>
      </c>
      <c r="B165" s="287" t="str">
        <f t="shared" si="102"/>
        <v/>
      </c>
      <c r="C165" s="296"/>
      <c r="D165" s="309"/>
      <c r="E165" s="309"/>
      <c r="F165" s="309"/>
      <c r="G165" s="309"/>
      <c r="H165" s="309"/>
      <c r="I165" s="309"/>
      <c r="J165" s="309"/>
      <c r="K165" s="309"/>
      <c r="L165" s="309"/>
      <c r="M165" s="315"/>
      <c r="N165" s="315"/>
      <c r="O165" s="309"/>
      <c r="P165" s="309"/>
      <c r="Q165" s="309"/>
      <c r="R165" s="309"/>
      <c r="S165" s="309"/>
      <c r="T165" s="309"/>
      <c r="U165" s="309"/>
      <c r="V165" s="309"/>
      <c r="W165" s="309"/>
      <c r="X165" s="294">
        <f t="shared" si="103"/>
        <v>0</v>
      </c>
      <c r="Y165" s="294">
        <f t="shared" si="104"/>
        <v>0</v>
      </c>
      <c r="Z165" s="294">
        <f t="shared" si="105"/>
        <v>0</v>
      </c>
      <c r="AA165" s="294">
        <f t="shared" si="106"/>
        <v>0</v>
      </c>
      <c r="AB165" s="294">
        <f t="shared" si="107"/>
        <v>0</v>
      </c>
      <c r="AC165" s="294">
        <f t="shared" si="108"/>
        <v>0</v>
      </c>
      <c r="AD165" s="284">
        <f t="shared" si="109"/>
        <v>0</v>
      </c>
      <c r="AE165" s="284">
        <f t="shared" si="110"/>
        <v>0</v>
      </c>
      <c r="AF165" s="284">
        <f t="shared" si="111"/>
        <v>0</v>
      </c>
      <c r="AG165" s="284">
        <f t="shared" si="112"/>
        <v>0</v>
      </c>
      <c r="AH165" s="284">
        <f t="shared" si="113"/>
        <v>0</v>
      </c>
      <c r="AI165" s="284">
        <f t="shared" si="114"/>
        <v>0</v>
      </c>
      <c r="AJ165" s="285">
        <f t="shared" si="115"/>
        <v>0</v>
      </c>
      <c r="AK165" s="285">
        <f t="shared" si="116"/>
        <v>0</v>
      </c>
      <c r="AL165" s="285">
        <f t="shared" si="117"/>
        <v>0</v>
      </c>
      <c r="AM165" s="285">
        <f t="shared" si="118"/>
        <v>0</v>
      </c>
      <c r="AN165" s="285">
        <f t="shared" si="119"/>
        <v>0</v>
      </c>
      <c r="AO165" s="285">
        <f t="shared" si="120"/>
        <v>0</v>
      </c>
      <c r="AP165" s="310">
        <f t="shared" si="121"/>
        <v>0</v>
      </c>
      <c r="AQ165" s="310">
        <f t="shared" si="122"/>
        <v>0</v>
      </c>
      <c r="AR165" s="310">
        <f t="shared" si="123"/>
        <v>0</v>
      </c>
      <c r="AS165" s="310">
        <f t="shared" si="124"/>
        <v>0</v>
      </c>
      <c r="AT165" s="310">
        <f t="shared" si="125"/>
        <v>0</v>
      </c>
      <c r="AU165" s="301">
        <f t="array" ref="AU165">IFERROR(INDEX(X165:AC165,SMALL(IF(AD165:AI165=AV165,COLUMN(AD165:AI165)-COLUMN(AD165)+1),COUNTIF(AP165:AP165,AV165))),0)</f>
        <v>0</v>
      </c>
      <c r="AV165" s="301">
        <f t="shared" si="126"/>
        <v>0</v>
      </c>
      <c r="AW165" s="301">
        <f t="array" ref="AW165">IFERROR(INDEX(AJ165:AO165,SMALL(IF(AD165:AI165=AV165,COLUMN(AD165:AI165)-COLUMN(AD165)+1),COUNTIF(AP165:AP165,AV165))),0)</f>
        <v>0</v>
      </c>
      <c r="AX165" s="302">
        <f t="array" ref="AX165">IFERROR(INDEX(X165:AC165,SMALL(IF(AD165:AI165=AY165,COLUMN(AD165:AI165)-COLUMN(AD165)+1),COUNTIF(AP165:AQ165,AY165))),0)</f>
        <v>0</v>
      </c>
      <c r="AY165" s="302">
        <f t="array" ref="AY165">IFERROR(LARGE(AD165:AI165,2),0)</f>
        <v>0</v>
      </c>
      <c r="AZ165" s="303">
        <f t="array" ref="AZ165">IFERROR(INDEX(AJ165:AO165,SMALL(IF(AD165:AI165=AY165,COLUMN(AD165:AI165)-COLUMN(AD165)+1),COUNTIF(AP165:AQ165,AY165))),0)</f>
        <v>0</v>
      </c>
      <c r="BA165" s="304">
        <f t="array" ref="BA165">IFERROR(INDEX(X165:AC165,SMALL(IF(AD165:AI165=BB165,COLUMN(AD165:AI165)-COLUMN(AD165)+1),COUNTIF(AP165:AR165,BB165))),0)</f>
        <v>0</v>
      </c>
      <c r="BB165" s="304">
        <f t="array" ref="BB165">IFERROR(LARGE(AD165:AI165,3),0)</f>
        <v>0</v>
      </c>
      <c r="BC165" s="304">
        <f t="array" ref="BC165">IFERROR(INDEX(AJ165:AO165,SMALL(IF(AD165:AI165=BB165,COLUMN(AD165:AI165)-COLUMN(AD165)+1),COUNTIF(AP165:AR165,BB165))),0)</f>
        <v>0</v>
      </c>
      <c r="BD165" s="305">
        <f t="array" ref="BD165">IFERROR(INDEX(X165:AC165,SMALL(IF(AD165:AI165=BE165,COLUMN(AD165:AI165)-COLUMN(AD165)+1),COUNTIF(AP165:AS165,BE165))),0)</f>
        <v>0</v>
      </c>
      <c r="BE165" s="305">
        <f t="shared" si="127"/>
        <v>0</v>
      </c>
      <c r="BF165" s="305">
        <f t="array" ref="BF165">IFERROR(INDEX(AJ165:AO165,SMALL(IF(AD165:AI165=BE165,COLUMN(AD165:AI165)-COLUMN(AD165)+1),COUNTIF(AP165:AS165,BE165))),0)</f>
        <v>0</v>
      </c>
      <c r="BG165" s="306">
        <f t="array" ref="BG165">IFERROR(INDEX(X165:AC165,SMALL(IF(AD165:AI165=BH165,COLUMN(AD165:AI165)-COLUMN(AD165)+1),COUNTIF(AP165:AT165,BH165))),0)</f>
        <v>0</v>
      </c>
      <c r="BH165" s="306">
        <f t="shared" si="128"/>
        <v>0</v>
      </c>
      <c r="BI165" s="306">
        <f t="array" ref="BI165">IFERROR(INDEX(AJ165:AO165,SMALL(IF(AD165:AI165=BH165,COLUMN(AD165:AI165)-COLUMN(AD165)+1),COUNTIF(AP165:AT165,BH165))),0)</f>
        <v>0</v>
      </c>
      <c r="BJ165" s="307">
        <f>IF(COUNTIF(AD165:AI165,0)=0,IF(COUNTIFS(AD165:AI165,"*F*")=0,SUM(LARGE(AD165:AI165,{1,2,3,4,5})),IF(COUNTIFS(AD165:AI165,"*F*")=1,SUM(LARGE(AD165:AI165,{1,2,3,4,5})),IF(COUNTIFS(AD165:AI165,"*F*")=2,"C",IF(COUNTIFS(AD165:AI165,"*F*")&gt;2,"F")))),IF(COUNTIFS(AD165:AH165,"*F*")=0,SUM(AD165:AH165),IF(COUNTIFS(AD165:AH165,"*F*")=1,"C",IF(COUNTIFS(AD165:AH165,"*F*")&gt;=2,"F"))))</f>
        <v>0</v>
      </c>
      <c r="BK165" s="308">
        <f t="shared" si="129"/>
        <v>0</v>
      </c>
    </row>
    <row r="166" spans="1:63" ht="15" x14ac:dyDescent="0.25">
      <c r="A166" s="317">
        <v>164</v>
      </c>
      <c r="B166" s="287" t="str">
        <f t="shared" si="102"/>
        <v/>
      </c>
      <c r="C166" s="296"/>
      <c r="D166" s="309"/>
      <c r="E166" s="309"/>
      <c r="F166" s="309"/>
      <c r="G166" s="309"/>
      <c r="H166" s="309"/>
      <c r="I166" s="309"/>
      <c r="J166" s="309"/>
      <c r="K166" s="309"/>
      <c r="L166" s="309"/>
      <c r="M166" s="315"/>
      <c r="N166" s="315"/>
      <c r="O166" s="309"/>
      <c r="P166" s="309"/>
      <c r="Q166" s="309"/>
      <c r="R166" s="309"/>
      <c r="S166" s="309"/>
      <c r="T166" s="309"/>
      <c r="U166" s="309"/>
      <c r="V166" s="309"/>
      <c r="W166" s="309"/>
      <c r="X166" s="294">
        <f t="shared" si="103"/>
        <v>0</v>
      </c>
      <c r="Y166" s="294">
        <f t="shared" si="104"/>
        <v>0</v>
      </c>
      <c r="Z166" s="294">
        <f t="shared" si="105"/>
        <v>0</v>
      </c>
      <c r="AA166" s="294">
        <f t="shared" si="106"/>
        <v>0</v>
      </c>
      <c r="AB166" s="294">
        <f t="shared" si="107"/>
        <v>0</v>
      </c>
      <c r="AC166" s="294">
        <f t="shared" si="108"/>
        <v>0</v>
      </c>
      <c r="AD166" s="284">
        <f t="shared" si="109"/>
        <v>0</v>
      </c>
      <c r="AE166" s="284">
        <f t="shared" si="110"/>
        <v>0</v>
      </c>
      <c r="AF166" s="284">
        <f t="shared" si="111"/>
        <v>0</v>
      </c>
      <c r="AG166" s="284">
        <f t="shared" si="112"/>
        <v>0</v>
      </c>
      <c r="AH166" s="284">
        <f t="shared" si="113"/>
        <v>0</v>
      </c>
      <c r="AI166" s="284">
        <f t="shared" si="114"/>
        <v>0</v>
      </c>
      <c r="AJ166" s="285">
        <f t="shared" si="115"/>
        <v>0</v>
      </c>
      <c r="AK166" s="285">
        <f t="shared" si="116"/>
        <v>0</v>
      </c>
      <c r="AL166" s="285">
        <f t="shared" si="117"/>
        <v>0</v>
      </c>
      <c r="AM166" s="285">
        <f t="shared" si="118"/>
        <v>0</v>
      </c>
      <c r="AN166" s="285">
        <f t="shared" si="119"/>
        <v>0</v>
      </c>
      <c r="AO166" s="285">
        <f t="shared" si="120"/>
        <v>0</v>
      </c>
      <c r="AP166" s="310">
        <f t="shared" si="121"/>
        <v>0</v>
      </c>
      <c r="AQ166" s="310">
        <f t="shared" si="122"/>
        <v>0</v>
      </c>
      <c r="AR166" s="310">
        <f t="shared" si="123"/>
        <v>0</v>
      </c>
      <c r="AS166" s="310">
        <f t="shared" si="124"/>
        <v>0</v>
      </c>
      <c r="AT166" s="310">
        <f t="shared" si="125"/>
        <v>0</v>
      </c>
      <c r="AU166" s="301">
        <f t="array" ref="AU166">IFERROR(INDEX(X166:AC166,SMALL(IF(AD166:AI166=AV166,COLUMN(AD166:AI166)-COLUMN(AD166)+1),COUNTIF(AP166:AP166,AV166))),0)</f>
        <v>0</v>
      </c>
      <c r="AV166" s="301">
        <f t="shared" si="126"/>
        <v>0</v>
      </c>
      <c r="AW166" s="301">
        <f t="array" ref="AW166">IFERROR(INDEX(AJ166:AO166,SMALL(IF(AD166:AI166=AV166,COLUMN(AD166:AI166)-COLUMN(AD166)+1),COUNTIF(AP166:AP166,AV166))),0)</f>
        <v>0</v>
      </c>
      <c r="AX166" s="302">
        <f t="array" ref="AX166">IFERROR(INDEX(X166:AC166,SMALL(IF(AD166:AI166=AY166,COLUMN(AD166:AI166)-COLUMN(AD166)+1),COUNTIF(AP166:AQ166,AY166))),0)</f>
        <v>0</v>
      </c>
      <c r="AY166" s="302">
        <f t="array" ref="AY166">IFERROR(LARGE(AD166:AI166,2),0)</f>
        <v>0</v>
      </c>
      <c r="AZ166" s="303">
        <f t="array" ref="AZ166">IFERROR(INDEX(AJ166:AO166,SMALL(IF(AD166:AI166=AY166,COLUMN(AD166:AI166)-COLUMN(AD166)+1),COUNTIF(AP166:AQ166,AY166))),0)</f>
        <v>0</v>
      </c>
      <c r="BA166" s="304">
        <f t="array" ref="BA166">IFERROR(INDEX(X166:AC166,SMALL(IF(AD166:AI166=BB166,COLUMN(AD166:AI166)-COLUMN(AD166)+1),COUNTIF(AP166:AR166,BB166))),0)</f>
        <v>0</v>
      </c>
      <c r="BB166" s="304">
        <f t="array" ref="BB166">IFERROR(LARGE(AD166:AI166,3),0)</f>
        <v>0</v>
      </c>
      <c r="BC166" s="304">
        <f t="array" ref="BC166">IFERROR(INDEX(AJ166:AO166,SMALL(IF(AD166:AI166=BB166,COLUMN(AD166:AI166)-COLUMN(AD166)+1),COUNTIF(AP166:AR166,BB166))),0)</f>
        <v>0</v>
      </c>
      <c r="BD166" s="305">
        <f t="array" ref="BD166">IFERROR(INDEX(X166:AC166,SMALL(IF(AD166:AI166=BE166,COLUMN(AD166:AI166)-COLUMN(AD166)+1),COUNTIF(AP166:AS166,BE166))),0)</f>
        <v>0</v>
      </c>
      <c r="BE166" s="305">
        <f t="shared" si="127"/>
        <v>0</v>
      </c>
      <c r="BF166" s="305">
        <f t="array" ref="BF166">IFERROR(INDEX(AJ166:AO166,SMALL(IF(AD166:AI166=BE166,COLUMN(AD166:AI166)-COLUMN(AD166)+1),COUNTIF(AP166:AS166,BE166))),0)</f>
        <v>0</v>
      </c>
      <c r="BG166" s="306">
        <f t="array" ref="BG166">IFERROR(INDEX(X166:AC166,SMALL(IF(AD166:AI166=BH166,COLUMN(AD166:AI166)-COLUMN(AD166)+1),COUNTIF(AP166:AT166,BH166))),0)</f>
        <v>0</v>
      </c>
      <c r="BH166" s="306">
        <f t="shared" si="128"/>
        <v>0</v>
      </c>
      <c r="BI166" s="306">
        <f t="array" ref="BI166">IFERROR(INDEX(AJ166:AO166,SMALL(IF(AD166:AI166=BH166,COLUMN(AD166:AI166)-COLUMN(AD166)+1),COUNTIF(AP166:AT166,BH166))),0)</f>
        <v>0</v>
      </c>
      <c r="BJ166" s="307">
        <f>IF(COUNTIF(AD166:AI166,0)=0,IF(COUNTIFS(AD166:AI166,"*F*")=0,SUM(LARGE(AD166:AI166,{1,2,3,4,5})),IF(COUNTIFS(AD166:AI166,"*F*")=1,SUM(LARGE(AD166:AI166,{1,2,3,4,5})),IF(COUNTIFS(AD166:AI166,"*F*")=2,"C",IF(COUNTIFS(AD166:AI166,"*F*")&gt;2,"F")))),IF(COUNTIFS(AD166:AH166,"*F*")=0,SUM(AD166:AH166),IF(COUNTIFS(AD166:AH166,"*F*")=1,"C",IF(COUNTIFS(AD166:AH166,"*F*")&gt;=2,"F"))))</f>
        <v>0</v>
      </c>
      <c r="BK166" s="308">
        <f t="shared" si="129"/>
        <v>0</v>
      </c>
    </row>
    <row r="167" spans="1:63" ht="15" x14ac:dyDescent="0.25">
      <c r="A167" s="317">
        <v>165</v>
      </c>
      <c r="B167" s="287" t="str">
        <f t="shared" si="102"/>
        <v/>
      </c>
      <c r="C167" s="296"/>
      <c r="D167" s="309"/>
      <c r="E167" s="309"/>
      <c r="F167" s="309"/>
      <c r="G167" s="309"/>
      <c r="H167" s="309"/>
      <c r="I167" s="309"/>
      <c r="J167" s="309"/>
      <c r="K167" s="309"/>
      <c r="L167" s="309"/>
      <c r="M167" s="315"/>
      <c r="N167" s="315"/>
      <c r="O167" s="309"/>
      <c r="P167" s="309"/>
      <c r="Q167" s="309"/>
      <c r="R167" s="309"/>
      <c r="S167" s="309"/>
      <c r="T167" s="309"/>
      <c r="U167" s="309"/>
      <c r="V167" s="309"/>
      <c r="W167" s="309"/>
      <c r="X167" s="294">
        <f t="shared" si="103"/>
        <v>0</v>
      </c>
      <c r="Y167" s="294">
        <f t="shared" si="104"/>
        <v>0</v>
      </c>
      <c r="Z167" s="294">
        <f t="shared" si="105"/>
        <v>0</v>
      </c>
      <c r="AA167" s="294">
        <f t="shared" si="106"/>
        <v>0</v>
      </c>
      <c r="AB167" s="294">
        <f t="shared" si="107"/>
        <v>0</v>
      </c>
      <c r="AC167" s="294">
        <f t="shared" si="108"/>
        <v>0</v>
      </c>
      <c r="AD167" s="284">
        <f t="shared" si="109"/>
        <v>0</v>
      </c>
      <c r="AE167" s="284">
        <f t="shared" si="110"/>
        <v>0</v>
      </c>
      <c r="AF167" s="284">
        <f t="shared" si="111"/>
        <v>0</v>
      </c>
      <c r="AG167" s="284">
        <f t="shared" si="112"/>
        <v>0</v>
      </c>
      <c r="AH167" s="284">
        <f t="shared" si="113"/>
        <v>0</v>
      </c>
      <c r="AI167" s="284">
        <f t="shared" si="114"/>
        <v>0</v>
      </c>
      <c r="AJ167" s="285">
        <f t="shared" si="115"/>
        <v>0</v>
      </c>
      <c r="AK167" s="285">
        <f t="shared" si="116"/>
        <v>0</v>
      </c>
      <c r="AL167" s="285">
        <f t="shared" si="117"/>
        <v>0</v>
      </c>
      <c r="AM167" s="285">
        <f t="shared" si="118"/>
        <v>0</v>
      </c>
      <c r="AN167" s="285">
        <f t="shared" si="119"/>
        <v>0</v>
      </c>
      <c r="AO167" s="285">
        <f t="shared" si="120"/>
        <v>0</v>
      </c>
      <c r="AP167" s="310">
        <f t="shared" si="121"/>
        <v>0</v>
      </c>
      <c r="AQ167" s="310">
        <f t="shared" si="122"/>
        <v>0</v>
      </c>
      <c r="AR167" s="310">
        <f t="shared" si="123"/>
        <v>0</v>
      </c>
      <c r="AS167" s="310">
        <f t="shared" si="124"/>
        <v>0</v>
      </c>
      <c r="AT167" s="310">
        <f t="shared" si="125"/>
        <v>0</v>
      </c>
      <c r="AU167" s="301">
        <f t="array" ref="AU167">IFERROR(INDEX(X167:AC167,SMALL(IF(AD167:AI167=AV167,COLUMN(AD167:AI167)-COLUMN(AD167)+1),COUNTIF(AP167:AP167,AV167))),0)</f>
        <v>0</v>
      </c>
      <c r="AV167" s="301">
        <f t="shared" si="126"/>
        <v>0</v>
      </c>
      <c r="AW167" s="301">
        <f t="array" ref="AW167">IFERROR(INDEX(AJ167:AO167,SMALL(IF(AD167:AI167=AV167,COLUMN(AD167:AI167)-COLUMN(AD167)+1),COUNTIF(AP167:AP167,AV167))),0)</f>
        <v>0</v>
      </c>
      <c r="AX167" s="302">
        <f t="array" ref="AX167">IFERROR(INDEX(X167:AC167,SMALL(IF(AD167:AI167=AY167,COLUMN(AD167:AI167)-COLUMN(AD167)+1),COUNTIF(AP167:AQ167,AY167))),0)</f>
        <v>0</v>
      </c>
      <c r="AY167" s="302">
        <f t="array" ref="AY167">IFERROR(LARGE(AD167:AI167,2),0)</f>
        <v>0</v>
      </c>
      <c r="AZ167" s="303">
        <f t="array" ref="AZ167">IFERROR(INDEX(AJ167:AO167,SMALL(IF(AD167:AI167=AY167,COLUMN(AD167:AI167)-COLUMN(AD167)+1),COUNTIF(AP167:AQ167,AY167))),0)</f>
        <v>0</v>
      </c>
      <c r="BA167" s="304">
        <f t="array" ref="BA167">IFERROR(INDEX(X167:AC167,SMALL(IF(AD167:AI167=BB167,COLUMN(AD167:AI167)-COLUMN(AD167)+1),COUNTIF(AP167:AR167,BB167))),0)</f>
        <v>0</v>
      </c>
      <c r="BB167" s="304">
        <f t="array" ref="BB167">IFERROR(LARGE(AD167:AI167,3),0)</f>
        <v>0</v>
      </c>
      <c r="BC167" s="304">
        <f t="array" ref="BC167">IFERROR(INDEX(AJ167:AO167,SMALL(IF(AD167:AI167=BB167,COLUMN(AD167:AI167)-COLUMN(AD167)+1),COUNTIF(AP167:AR167,BB167))),0)</f>
        <v>0</v>
      </c>
      <c r="BD167" s="305">
        <f t="array" ref="BD167">IFERROR(INDEX(X167:AC167,SMALL(IF(AD167:AI167=BE167,COLUMN(AD167:AI167)-COLUMN(AD167)+1),COUNTIF(AP167:AS167,BE167))),0)</f>
        <v>0</v>
      </c>
      <c r="BE167" s="305">
        <f t="shared" si="127"/>
        <v>0</v>
      </c>
      <c r="BF167" s="305">
        <f t="array" ref="BF167">IFERROR(INDEX(AJ167:AO167,SMALL(IF(AD167:AI167=BE167,COLUMN(AD167:AI167)-COLUMN(AD167)+1),COUNTIF(AP167:AS167,BE167))),0)</f>
        <v>0</v>
      </c>
      <c r="BG167" s="306">
        <f t="array" ref="BG167">IFERROR(INDEX(X167:AC167,SMALL(IF(AD167:AI167=BH167,COLUMN(AD167:AI167)-COLUMN(AD167)+1),COUNTIF(AP167:AT167,BH167))),0)</f>
        <v>0</v>
      </c>
      <c r="BH167" s="306">
        <f t="shared" si="128"/>
        <v>0</v>
      </c>
      <c r="BI167" s="306">
        <f t="array" ref="BI167">IFERROR(INDEX(AJ167:AO167,SMALL(IF(AD167:AI167=BH167,COLUMN(AD167:AI167)-COLUMN(AD167)+1),COUNTIF(AP167:AT167,BH167))),0)</f>
        <v>0</v>
      </c>
      <c r="BJ167" s="307">
        <f>IF(COUNTIF(AD167:AI167,0)=0,IF(COUNTIFS(AD167:AI167,"*F*")=0,SUM(LARGE(AD167:AI167,{1,2,3,4,5})),IF(COUNTIFS(AD167:AI167,"*F*")=1,SUM(LARGE(AD167:AI167,{1,2,3,4,5})),IF(COUNTIFS(AD167:AI167,"*F*")=2,"C",IF(COUNTIFS(AD167:AI167,"*F*")&gt;2,"F")))),IF(COUNTIFS(AD167:AH167,"*F*")=0,SUM(AD167:AH167),IF(COUNTIFS(AD167:AH167,"*F*")=1,"C",IF(COUNTIFS(AD167:AH167,"*F*")&gt;=2,"F"))))</f>
        <v>0</v>
      </c>
      <c r="BK167" s="308">
        <f t="shared" si="129"/>
        <v>0</v>
      </c>
    </row>
    <row r="168" spans="1:63" ht="15" x14ac:dyDescent="0.25">
      <c r="A168" s="317">
        <v>166</v>
      </c>
      <c r="B168" s="287" t="str">
        <f t="shared" si="102"/>
        <v/>
      </c>
      <c r="C168" s="296"/>
      <c r="D168" s="309"/>
      <c r="E168" s="309"/>
      <c r="F168" s="309"/>
      <c r="G168" s="309"/>
      <c r="H168" s="309"/>
      <c r="I168" s="309"/>
      <c r="J168" s="309"/>
      <c r="K168" s="309"/>
      <c r="L168" s="309"/>
      <c r="M168" s="315"/>
      <c r="N168" s="315"/>
      <c r="O168" s="309"/>
      <c r="P168" s="309"/>
      <c r="Q168" s="309"/>
      <c r="R168" s="309"/>
      <c r="S168" s="309"/>
      <c r="T168" s="309"/>
      <c r="U168" s="309"/>
      <c r="V168" s="309"/>
      <c r="W168" s="309"/>
      <c r="X168" s="294">
        <f t="shared" si="103"/>
        <v>0</v>
      </c>
      <c r="Y168" s="294">
        <f t="shared" si="104"/>
        <v>0</v>
      </c>
      <c r="Z168" s="294">
        <f t="shared" si="105"/>
        <v>0</v>
      </c>
      <c r="AA168" s="294">
        <f t="shared" si="106"/>
        <v>0</v>
      </c>
      <c r="AB168" s="294">
        <f t="shared" si="107"/>
        <v>0</v>
      </c>
      <c r="AC168" s="294">
        <f t="shared" si="108"/>
        <v>0</v>
      </c>
      <c r="AD168" s="284">
        <f t="shared" si="109"/>
        <v>0</v>
      </c>
      <c r="AE168" s="284">
        <f t="shared" si="110"/>
        <v>0</v>
      </c>
      <c r="AF168" s="284">
        <f t="shared" si="111"/>
        <v>0</v>
      </c>
      <c r="AG168" s="284">
        <f t="shared" si="112"/>
        <v>0</v>
      </c>
      <c r="AH168" s="284">
        <f t="shared" si="113"/>
        <v>0</v>
      </c>
      <c r="AI168" s="284">
        <f t="shared" si="114"/>
        <v>0</v>
      </c>
      <c r="AJ168" s="285">
        <f t="shared" si="115"/>
        <v>0</v>
      </c>
      <c r="AK168" s="285">
        <f t="shared" si="116"/>
        <v>0</v>
      </c>
      <c r="AL168" s="285">
        <f t="shared" si="117"/>
        <v>0</v>
      </c>
      <c r="AM168" s="285">
        <f t="shared" si="118"/>
        <v>0</v>
      </c>
      <c r="AN168" s="285">
        <f t="shared" si="119"/>
        <v>0</v>
      </c>
      <c r="AO168" s="285">
        <f t="shared" si="120"/>
        <v>0</v>
      </c>
      <c r="AP168" s="310">
        <f t="shared" si="121"/>
        <v>0</v>
      </c>
      <c r="AQ168" s="310">
        <f t="shared" si="122"/>
        <v>0</v>
      </c>
      <c r="AR168" s="310">
        <f t="shared" si="123"/>
        <v>0</v>
      </c>
      <c r="AS168" s="310">
        <f t="shared" si="124"/>
        <v>0</v>
      </c>
      <c r="AT168" s="310">
        <f t="shared" si="125"/>
        <v>0</v>
      </c>
      <c r="AU168" s="301">
        <f t="array" ref="AU168">IFERROR(INDEX(X168:AC168,SMALL(IF(AD168:AI168=AV168,COLUMN(AD168:AI168)-COLUMN(AD168)+1),COUNTIF(AP168:AP168,AV168))),0)</f>
        <v>0</v>
      </c>
      <c r="AV168" s="301">
        <f t="shared" si="126"/>
        <v>0</v>
      </c>
      <c r="AW168" s="301">
        <f t="array" ref="AW168">IFERROR(INDEX(AJ168:AO168,SMALL(IF(AD168:AI168=AV168,COLUMN(AD168:AI168)-COLUMN(AD168)+1),COUNTIF(AP168:AP168,AV168))),0)</f>
        <v>0</v>
      </c>
      <c r="AX168" s="302">
        <f t="array" ref="AX168">IFERROR(INDEX(X168:AC168,SMALL(IF(AD168:AI168=AY168,COLUMN(AD168:AI168)-COLUMN(AD168)+1),COUNTIF(AP168:AQ168,AY168))),0)</f>
        <v>0</v>
      </c>
      <c r="AY168" s="302">
        <f t="array" ref="AY168">IFERROR(LARGE(AD168:AI168,2),0)</f>
        <v>0</v>
      </c>
      <c r="AZ168" s="303">
        <f t="array" ref="AZ168">IFERROR(INDEX(AJ168:AO168,SMALL(IF(AD168:AI168=AY168,COLUMN(AD168:AI168)-COLUMN(AD168)+1),COUNTIF(AP168:AQ168,AY168))),0)</f>
        <v>0</v>
      </c>
      <c r="BA168" s="304">
        <f t="array" ref="BA168">IFERROR(INDEX(X168:AC168,SMALL(IF(AD168:AI168=BB168,COLUMN(AD168:AI168)-COLUMN(AD168)+1),COUNTIF(AP168:AR168,BB168))),0)</f>
        <v>0</v>
      </c>
      <c r="BB168" s="304">
        <f t="array" ref="BB168">IFERROR(LARGE(AD168:AI168,3),0)</f>
        <v>0</v>
      </c>
      <c r="BC168" s="304">
        <f t="array" ref="BC168">IFERROR(INDEX(AJ168:AO168,SMALL(IF(AD168:AI168=BB168,COLUMN(AD168:AI168)-COLUMN(AD168)+1),COUNTIF(AP168:AR168,BB168))),0)</f>
        <v>0</v>
      </c>
      <c r="BD168" s="305">
        <f t="array" ref="BD168">IFERROR(INDEX(X168:AC168,SMALL(IF(AD168:AI168=BE168,COLUMN(AD168:AI168)-COLUMN(AD168)+1),COUNTIF(AP168:AS168,BE168))),0)</f>
        <v>0</v>
      </c>
      <c r="BE168" s="305">
        <f t="shared" si="127"/>
        <v>0</v>
      </c>
      <c r="BF168" s="305">
        <f t="array" ref="BF168">IFERROR(INDEX(AJ168:AO168,SMALL(IF(AD168:AI168=BE168,COLUMN(AD168:AI168)-COLUMN(AD168)+1),COUNTIF(AP168:AS168,BE168))),0)</f>
        <v>0</v>
      </c>
      <c r="BG168" s="306">
        <f t="array" ref="BG168">IFERROR(INDEX(X168:AC168,SMALL(IF(AD168:AI168=BH168,COLUMN(AD168:AI168)-COLUMN(AD168)+1),COUNTIF(AP168:AT168,BH168))),0)</f>
        <v>0</v>
      </c>
      <c r="BH168" s="306">
        <f t="shared" si="128"/>
        <v>0</v>
      </c>
      <c r="BI168" s="306">
        <f t="array" ref="BI168">IFERROR(INDEX(AJ168:AO168,SMALL(IF(AD168:AI168=BH168,COLUMN(AD168:AI168)-COLUMN(AD168)+1),COUNTIF(AP168:AT168,BH168))),0)</f>
        <v>0</v>
      </c>
      <c r="BJ168" s="307">
        <f>IF(COUNTIF(AD168:AI168,0)=0,IF(COUNTIFS(AD168:AI168,"*F*")=0,SUM(LARGE(AD168:AI168,{1,2,3,4,5})),IF(COUNTIFS(AD168:AI168,"*F*")=1,SUM(LARGE(AD168:AI168,{1,2,3,4,5})),IF(COUNTIFS(AD168:AI168,"*F*")=2,"C",IF(COUNTIFS(AD168:AI168,"*F*")&gt;2,"F")))),IF(COUNTIFS(AD168:AH168,"*F*")=0,SUM(AD168:AH168),IF(COUNTIFS(AD168:AH168,"*F*")=1,"C",IF(COUNTIFS(AD168:AH168,"*F*")&gt;=2,"F"))))</f>
        <v>0</v>
      </c>
      <c r="BK168" s="308">
        <f t="shared" si="129"/>
        <v>0</v>
      </c>
    </row>
    <row r="169" spans="1:63" ht="15" x14ac:dyDescent="0.25">
      <c r="A169" s="317">
        <v>167</v>
      </c>
      <c r="B169" s="287" t="str">
        <f t="shared" si="102"/>
        <v/>
      </c>
      <c r="C169" s="296"/>
      <c r="D169" s="309"/>
      <c r="E169" s="309"/>
      <c r="F169" s="309"/>
      <c r="G169" s="309"/>
      <c r="H169" s="309"/>
      <c r="I169" s="309"/>
      <c r="J169" s="309"/>
      <c r="K169" s="309"/>
      <c r="L169" s="309"/>
      <c r="M169" s="315"/>
      <c r="N169" s="315"/>
      <c r="O169" s="309"/>
      <c r="P169" s="309"/>
      <c r="Q169" s="309"/>
      <c r="R169" s="309"/>
      <c r="S169" s="309"/>
      <c r="T169" s="309"/>
      <c r="U169" s="309"/>
      <c r="V169" s="309"/>
      <c r="W169" s="309"/>
      <c r="X169" s="294">
        <f t="shared" si="103"/>
        <v>0</v>
      </c>
      <c r="Y169" s="294">
        <f t="shared" si="104"/>
        <v>0</v>
      </c>
      <c r="Z169" s="294">
        <f t="shared" si="105"/>
        <v>0</v>
      </c>
      <c r="AA169" s="294">
        <f t="shared" si="106"/>
        <v>0</v>
      </c>
      <c r="AB169" s="294">
        <f t="shared" si="107"/>
        <v>0</v>
      </c>
      <c r="AC169" s="294">
        <f t="shared" si="108"/>
        <v>0</v>
      </c>
      <c r="AD169" s="284">
        <f t="shared" si="109"/>
        <v>0</v>
      </c>
      <c r="AE169" s="284">
        <f t="shared" si="110"/>
        <v>0</v>
      </c>
      <c r="AF169" s="284">
        <f t="shared" si="111"/>
        <v>0</v>
      </c>
      <c r="AG169" s="284">
        <f t="shared" si="112"/>
        <v>0</v>
      </c>
      <c r="AH169" s="284">
        <f t="shared" si="113"/>
        <v>0</v>
      </c>
      <c r="AI169" s="284">
        <f t="shared" si="114"/>
        <v>0</v>
      </c>
      <c r="AJ169" s="285">
        <f t="shared" si="115"/>
        <v>0</v>
      </c>
      <c r="AK169" s="285">
        <f t="shared" si="116"/>
        <v>0</v>
      </c>
      <c r="AL169" s="285">
        <f t="shared" si="117"/>
        <v>0</v>
      </c>
      <c r="AM169" s="285">
        <f t="shared" si="118"/>
        <v>0</v>
      </c>
      <c r="AN169" s="285">
        <f t="shared" si="119"/>
        <v>0</v>
      </c>
      <c r="AO169" s="285">
        <f t="shared" si="120"/>
        <v>0</v>
      </c>
      <c r="AP169" s="310">
        <f t="shared" si="121"/>
        <v>0</v>
      </c>
      <c r="AQ169" s="310">
        <f t="shared" si="122"/>
        <v>0</v>
      </c>
      <c r="AR169" s="310">
        <f t="shared" si="123"/>
        <v>0</v>
      </c>
      <c r="AS169" s="310">
        <f t="shared" si="124"/>
        <v>0</v>
      </c>
      <c r="AT169" s="310">
        <f t="shared" si="125"/>
        <v>0</v>
      </c>
      <c r="AU169" s="301">
        <f t="array" ref="AU169">IFERROR(INDEX(X169:AC169,SMALL(IF(AD169:AI169=AV169,COLUMN(AD169:AI169)-COLUMN(AD169)+1),COUNTIF(AP169:AP169,AV169))),0)</f>
        <v>0</v>
      </c>
      <c r="AV169" s="301">
        <f t="shared" si="126"/>
        <v>0</v>
      </c>
      <c r="AW169" s="301">
        <f t="array" ref="AW169">IFERROR(INDEX(AJ169:AO169,SMALL(IF(AD169:AI169=AV169,COLUMN(AD169:AI169)-COLUMN(AD169)+1),COUNTIF(AP169:AP169,AV169))),0)</f>
        <v>0</v>
      </c>
      <c r="AX169" s="302">
        <f t="array" ref="AX169">IFERROR(INDEX(X169:AC169,SMALL(IF(AD169:AI169=AY169,COLUMN(AD169:AI169)-COLUMN(AD169)+1),COUNTIF(AP169:AQ169,AY169))),0)</f>
        <v>0</v>
      </c>
      <c r="AY169" s="302">
        <f t="array" ref="AY169">IFERROR(LARGE(AD169:AI169,2),0)</f>
        <v>0</v>
      </c>
      <c r="AZ169" s="303">
        <f t="array" ref="AZ169">IFERROR(INDEX(AJ169:AO169,SMALL(IF(AD169:AI169=AY169,COLUMN(AD169:AI169)-COLUMN(AD169)+1),COUNTIF(AP169:AQ169,AY169))),0)</f>
        <v>0</v>
      </c>
      <c r="BA169" s="304">
        <f t="array" ref="BA169">IFERROR(INDEX(X169:AC169,SMALL(IF(AD169:AI169=BB169,COLUMN(AD169:AI169)-COLUMN(AD169)+1),COUNTIF(AP169:AR169,BB169))),0)</f>
        <v>0</v>
      </c>
      <c r="BB169" s="304">
        <f t="array" ref="BB169">IFERROR(LARGE(AD169:AI169,3),0)</f>
        <v>0</v>
      </c>
      <c r="BC169" s="304">
        <f t="array" ref="BC169">IFERROR(INDEX(AJ169:AO169,SMALL(IF(AD169:AI169=BB169,COLUMN(AD169:AI169)-COLUMN(AD169)+1),COUNTIF(AP169:AR169,BB169))),0)</f>
        <v>0</v>
      </c>
      <c r="BD169" s="305">
        <f t="array" ref="BD169">IFERROR(INDEX(X169:AC169,SMALL(IF(AD169:AI169=BE169,COLUMN(AD169:AI169)-COLUMN(AD169)+1),COUNTIF(AP169:AS169,BE169))),0)</f>
        <v>0</v>
      </c>
      <c r="BE169" s="305">
        <f t="shared" si="127"/>
        <v>0</v>
      </c>
      <c r="BF169" s="305">
        <f t="array" ref="BF169">IFERROR(INDEX(AJ169:AO169,SMALL(IF(AD169:AI169=BE169,COLUMN(AD169:AI169)-COLUMN(AD169)+1),COUNTIF(AP169:AS169,BE169))),0)</f>
        <v>0</v>
      </c>
      <c r="BG169" s="306">
        <f t="array" ref="BG169">IFERROR(INDEX(X169:AC169,SMALL(IF(AD169:AI169=BH169,COLUMN(AD169:AI169)-COLUMN(AD169)+1),COUNTIF(AP169:AT169,BH169))),0)</f>
        <v>0</v>
      </c>
      <c r="BH169" s="306">
        <f t="shared" si="128"/>
        <v>0</v>
      </c>
      <c r="BI169" s="306">
        <f t="array" ref="BI169">IFERROR(INDEX(AJ169:AO169,SMALL(IF(AD169:AI169=BH169,COLUMN(AD169:AI169)-COLUMN(AD169)+1),COUNTIF(AP169:AT169,BH169))),0)</f>
        <v>0</v>
      </c>
      <c r="BJ169" s="307">
        <f>IF(COUNTIF(AD169:AI169,0)=0,IF(COUNTIFS(AD169:AI169,"*F*")=0,SUM(LARGE(AD169:AI169,{1,2,3,4,5})),IF(COUNTIFS(AD169:AI169,"*F*")=1,SUM(LARGE(AD169:AI169,{1,2,3,4,5})),IF(COUNTIFS(AD169:AI169,"*F*")=2,"C",IF(COUNTIFS(AD169:AI169,"*F*")&gt;2,"F")))),IF(COUNTIFS(AD169:AH169,"*F*")=0,SUM(AD169:AH169),IF(COUNTIFS(AD169:AH169,"*F*")=1,"C",IF(COUNTIFS(AD169:AH169,"*F*")&gt;=2,"F"))))</f>
        <v>0</v>
      </c>
      <c r="BK169" s="308">
        <f t="shared" si="129"/>
        <v>0</v>
      </c>
    </row>
    <row r="170" spans="1:63" ht="15" x14ac:dyDescent="0.25">
      <c r="A170" s="317">
        <v>168</v>
      </c>
      <c r="B170" s="287" t="str">
        <f t="shared" si="102"/>
        <v/>
      </c>
      <c r="C170" s="296"/>
      <c r="D170" s="309"/>
      <c r="E170" s="309"/>
      <c r="F170" s="309"/>
      <c r="G170" s="309"/>
      <c r="H170" s="309"/>
      <c r="I170" s="309"/>
      <c r="J170" s="309"/>
      <c r="K170" s="309"/>
      <c r="L170" s="309"/>
      <c r="M170" s="315"/>
      <c r="N170" s="315"/>
      <c r="O170" s="309"/>
      <c r="P170" s="309"/>
      <c r="Q170" s="309"/>
      <c r="R170" s="309"/>
      <c r="S170" s="309"/>
      <c r="T170" s="309"/>
      <c r="U170" s="309"/>
      <c r="V170" s="309"/>
      <c r="W170" s="309"/>
      <c r="X170" s="294">
        <f t="shared" si="103"/>
        <v>0</v>
      </c>
      <c r="Y170" s="294">
        <f t="shared" si="104"/>
        <v>0</v>
      </c>
      <c r="Z170" s="294">
        <f t="shared" si="105"/>
        <v>0</v>
      </c>
      <c r="AA170" s="294">
        <f t="shared" si="106"/>
        <v>0</v>
      </c>
      <c r="AB170" s="294">
        <f t="shared" si="107"/>
        <v>0</v>
      </c>
      <c r="AC170" s="294">
        <f t="shared" si="108"/>
        <v>0</v>
      </c>
      <c r="AD170" s="284">
        <f t="shared" si="109"/>
        <v>0</v>
      </c>
      <c r="AE170" s="284">
        <f t="shared" si="110"/>
        <v>0</v>
      </c>
      <c r="AF170" s="284">
        <f t="shared" si="111"/>
        <v>0</v>
      </c>
      <c r="AG170" s="284">
        <f t="shared" si="112"/>
        <v>0</v>
      </c>
      <c r="AH170" s="284">
        <f t="shared" si="113"/>
        <v>0</v>
      </c>
      <c r="AI170" s="284">
        <f t="shared" si="114"/>
        <v>0</v>
      </c>
      <c r="AJ170" s="285">
        <f t="shared" si="115"/>
        <v>0</v>
      </c>
      <c r="AK170" s="285">
        <f t="shared" si="116"/>
        <v>0</v>
      </c>
      <c r="AL170" s="285">
        <f t="shared" si="117"/>
        <v>0</v>
      </c>
      <c r="AM170" s="285">
        <f t="shared" si="118"/>
        <v>0</v>
      </c>
      <c r="AN170" s="285">
        <f t="shared" si="119"/>
        <v>0</v>
      </c>
      <c r="AO170" s="285">
        <f t="shared" si="120"/>
        <v>0</v>
      </c>
      <c r="AP170" s="310">
        <f t="shared" si="121"/>
        <v>0</v>
      </c>
      <c r="AQ170" s="310">
        <f t="shared" si="122"/>
        <v>0</v>
      </c>
      <c r="AR170" s="310">
        <f t="shared" si="123"/>
        <v>0</v>
      </c>
      <c r="AS170" s="310">
        <f t="shared" si="124"/>
        <v>0</v>
      </c>
      <c r="AT170" s="310">
        <f t="shared" si="125"/>
        <v>0</v>
      </c>
      <c r="AU170" s="301">
        <f t="array" ref="AU170">IFERROR(INDEX(X170:AC170,SMALL(IF(AD170:AI170=AV170,COLUMN(AD170:AI170)-COLUMN(AD170)+1),COUNTIF(AP170:AP170,AV170))),0)</f>
        <v>0</v>
      </c>
      <c r="AV170" s="301">
        <f t="shared" si="126"/>
        <v>0</v>
      </c>
      <c r="AW170" s="301">
        <f t="array" ref="AW170">IFERROR(INDEX(AJ170:AO170,SMALL(IF(AD170:AI170=AV170,COLUMN(AD170:AI170)-COLUMN(AD170)+1),COUNTIF(AP170:AP170,AV170))),0)</f>
        <v>0</v>
      </c>
      <c r="AX170" s="302">
        <f t="array" ref="AX170">IFERROR(INDEX(X170:AC170,SMALL(IF(AD170:AI170=AY170,COLUMN(AD170:AI170)-COLUMN(AD170)+1),COUNTIF(AP170:AQ170,AY170))),0)</f>
        <v>0</v>
      </c>
      <c r="AY170" s="302">
        <f t="array" ref="AY170">IFERROR(LARGE(AD170:AI170,2),0)</f>
        <v>0</v>
      </c>
      <c r="AZ170" s="303">
        <f t="array" ref="AZ170">IFERROR(INDEX(AJ170:AO170,SMALL(IF(AD170:AI170=AY170,COLUMN(AD170:AI170)-COLUMN(AD170)+1),COUNTIF(AP170:AQ170,AY170))),0)</f>
        <v>0</v>
      </c>
      <c r="BA170" s="304">
        <f t="array" ref="BA170">IFERROR(INDEX(X170:AC170,SMALL(IF(AD170:AI170=BB170,COLUMN(AD170:AI170)-COLUMN(AD170)+1),COUNTIF(AP170:AR170,BB170))),0)</f>
        <v>0</v>
      </c>
      <c r="BB170" s="304">
        <f t="array" ref="BB170">IFERROR(LARGE(AD170:AI170,3),0)</f>
        <v>0</v>
      </c>
      <c r="BC170" s="304">
        <f t="array" ref="BC170">IFERROR(INDEX(AJ170:AO170,SMALL(IF(AD170:AI170=BB170,COLUMN(AD170:AI170)-COLUMN(AD170)+1),COUNTIF(AP170:AR170,BB170))),0)</f>
        <v>0</v>
      </c>
      <c r="BD170" s="305">
        <f t="array" ref="BD170">IFERROR(INDEX(X170:AC170,SMALL(IF(AD170:AI170=BE170,COLUMN(AD170:AI170)-COLUMN(AD170)+1),COUNTIF(AP170:AS170,BE170))),0)</f>
        <v>0</v>
      </c>
      <c r="BE170" s="305">
        <f t="shared" si="127"/>
        <v>0</v>
      </c>
      <c r="BF170" s="305">
        <f t="array" ref="BF170">IFERROR(INDEX(AJ170:AO170,SMALL(IF(AD170:AI170=BE170,COLUMN(AD170:AI170)-COLUMN(AD170)+1),COUNTIF(AP170:AS170,BE170))),0)</f>
        <v>0</v>
      </c>
      <c r="BG170" s="306">
        <f t="array" ref="BG170">IFERROR(INDEX(X170:AC170,SMALL(IF(AD170:AI170=BH170,COLUMN(AD170:AI170)-COLUMN(AD170)+1),COUNTIF(AP170:AT170,BH170))),0)</f>
        <v>0</v>
      </c>
      <c r="BH170" s="306">
        <f t="shared" si="128"/>
        <v>0</v>
      </c>
      <c r="BI170" s="306">
        <f t="array" ref="BI170">IFERROR(INDEX(AJ170:AO170,SMALL(IF(AD170:AI170=BH170,COLUMN(AD170:AI170)-COLUMN(AD170)+1),COUNTIF(AP170:AT170,BH170))),0)</f>
        <v>0</v>
      </c>
      <c r="BJ170" s="307">
        <f>IF(COUNTIF(AD170:AI170,0)=0,IF(COUNTIFS(AD170:AI170,"*F*")=0,SUM(LARGE(AD170:AI170,{1,2,3,4,5})),IF(COUNTIFS(AD170:AI170,"*F*")=1,SUM(LARGE(AD170:AI170,{1,2,3,4,5})),IF(COUNTIFS(AD170:AI170,"*F*")=2,"C",IF(COUNTIFS(AD170:AI170,"*F*")&gt;2,"F")))),IF(COUNTIFS(AD170:AH170,"*F*")=0,SUM(AD170:AH170),IF(COUNTIFS(AD170:AH170,"*F*")=1,"C",IF(COUNTIFS(AD170:AH170,"*F*")&gt;=2,"F"))))</f>
        <v>0</v>
      </c>
      <c r="BK170" s="308">
        <f t="shared" si="129"/>
        <v>0</v>
      </c>
    </row>
    <row r="171" spans="1:63" ht="15" x14ac:dyDescent="0.25">
      <c r="A171" s="317">
        <v>169</v>
      </c>
      <c r="B171" s="287" t="str">
        <f t="shared" si="102"/>
        <v/>
      </c>
      <c r="C171" s="296"/>
      <c r="D171" s="309"/>
      <c r="E171" s="309"/>
      <c r="F171" s="309"/>
      <c r="G171" s="309"/>
      <c r="H171" s="309"/>
      <c r="I171" s="309"/>
      <c r="J171" s="309"/>
      <c r="K171" s="309"/>
      <c r="L171" s="309"/>
      <c r="M171" s="315"/>
      <c r="N171" s="315"/>
      <c r="O171" s="309"/>
      <c r="P171" s="309"/>
      <c r="Q171" s="309"/>
      <c r="R171" s="309"/>
      <c r="S171" s="309"/>
      <c r="T171" s="309"/>
      <c r="U171" s="309"/>
      <c r="V171" s="309"/>
      <c r="W171" s="309"/>
      <c r="X171" s="294">
        <f t="shared" si="103"/>
        <v>0</v>
      </c>
      <c r="Y171" s="294">
        <f t="shared" si="104"/>
        <v>0</v>
      </c>
      <c r="Z171" s="294">
        <f t="shared" si="105"/>
        <v>0</v>
      </c>
      <c r="AA171" s="294">
        <f t="shared" si="106"/>
        <v>0</v>
      </c>
      <c r="AB171" s="294">
        <f t="shared" si="107"/>
        <v>0</v>
      </c>
      <c r="AC171" s="294">
        <f t="shared" si="108"/>
        <v>0</v>
      </c>
      <c r="AD171" s="284">
        <f t="shared" si="109"/>
        <v>0</v>
      </c>
      <c r="AE171" s="284">
        <f t="shared" si="110"/>
        <v>0</v>
      </c>
      <c r="AF171" s="284">
        <f t="shared" si="111"/>
        <v>0</v>
      </c>
      <c r="AG171" s="284">
        <f t="shared" si="112"/>
        <v>0</v>
      </c>
      <c r="AH171" s="284">
        <f t="shared" si="113"/>
        <v>0</v>
      </c>
      <c r="AI171" s="284">
        <f t="shared" si="114"/>
        <v>0</v>
      </c>
      <c r="AJ171" s="285">
        <f t="shared" si="115"/>
        <v>0</v>
      </c>
      <c r="AK171" s="285">
        <f t="shared" si="116"/>
        <v>0</v>
      </c>
      <c r="AL171" s="285">
        <f t="shared" si="117"/>
        <v>0</v>
      </c>
      <c r="AM171" s="285">
        <f t="shared" si="118"/>
        <v>0</v>
      </c>
      <c r="AN171" s="285">
        <f t="shared" si="119"/>
        <v>0</v>
      </c>
      <c r="AO171" s="285">
        <f t="shared" si="120"/>
        <v>0</v>
      </c>
      <c r="AP171" s="310">
        <f t="shared" si="121"/>
        <v>0</v>
      </c>
      <c r="AQ171" s="310">
        <f t="shared" si="122"/>
        <v>0</v>
      </c>
      <c r="AR171" s="310">
        <f t="shared" si="123"/>
        <v>0</v>
      </c>
      <c r="AS171" s="310">
        <f t="shared" si="124"/>
        <v>0</v>
      </c>
      <c r="AT171" s="310">
        <f t="shared" si="125"/>
        <v>0</v>
      </c>
      <c r="AU171" s="301">
        <f t="array" ref="AU171">IFERROR(INDEX(X171:AC171,SMALL(IF(AD171:AI171=AV171,COLUMN(AD171:AI171)-COLUMN(AD171)+1),COUNTIF(AP171:AP171,AV171))),0)</f>
        <v>0</v>
      </c>
      <c r="AV171" s="301">
        <f t="shared" si="126"/>
        <v>0</v>
      </c>
      <c r="AW171" s="301">
        <f t="array" ref="AW171">IFERROR(INDEX(AJ171:AO171,SMALL(IF(AD171:AI171=AV171,COLUMN(AD171:AI171)-COLUMN(AD171)+1),COUNTIF(AP171:AP171,AV171))),0)</f>
        <v>0</v>
      </c>
      <c r="AX171" s="302">
        <f t="array" ref="AX171">IFERROR(INDEX(X171:AC171,SMALL(IF(AD171:AI171=AY171,COLUMN(AD171:AI171)-COLUMN(AD171)+1),COUNTIF(AP171:AQ171,AY171))),0)</f>
        <v>0</v>
      </c>
      <c r="AY171" s="302">
        <f t="array" ref="AY171">IFERROR(LARGE(AD171:AI171,2),0)</f>
        <v>0</v>
      </c>
      <c r="AZ171" s="303">
        <f t="array" ref="AZ171">IFERROR(INDEX(AJ171:AO171,SMALL(IF(AD171:AI171=AY171,COLUMN(AD171:AI171)-COLUMN(AD171)+1),COUNTIF(AP171:AQ171,AY171))),0)</f>
        <v>0</v>
      </c>
      <c r="BA171" s="304">
        <f t="array" ref="BA171">IFERROR(INDEX(X171:AC171,SMALL(IF(AD171:AI171=BB171,COLUMN(AD171:AI171)-COLUMN(AD171)+1),COUNTIF(AP171:AR171,BB171))),0)</f>
        <v>0</v>
      </c>
      <c r="BB171" s="304">
        <f t="array" ref="BB171">IFERROR(LARGE(AD171:AI171,3),0)</f>
        <v>0</v>
      </c>
      <c r="BC171" s="304">
        <f t="array" ref="BC171">IFERROR(INDEX(AJ171:AO171,SMALL(IF(AD171:AI171=BB171,COLUMN(AD171:AI171)-COLUMN(AD171)+1),COUNTIF(AP171:AR171,BB171))),0)</f>
        <v>0</v>
      </c>
      <c r="BD171" s="305">
        <f t="array" ref="BD171">IFERROR(INDEX(X171:AC171,SMALL(IF(AD171:AI171=BE171,COLUMN(AD171:AI171)-COLUMN(AD171)+1),COUNTIF(AP171:AS171,BE171))),0)</f>
        <v>0</v>
      </c>
      <c r="BE171" s="305">
        <f t="shared" si="127"/>
        <v>0</v>
      </c>
      <c r="BF171" s="305">
        <f t="array" ref="BF171">IFERROR(INDEX(AJ171:AO171,SMALL(IF(AD171:AI171=BE171,COLUMN(AD171:AI171)-COLUMN(AD171)+1),COUNTIF(AP171:AS171,BE171))),0)</f>
        <v>0</v>
      </c>
      <c r="BG171" s="306">
        <f t="array" ref="BG171">IFERROR(INDEX(X171:AC171,SMALL(IF(AD171:AI171=BH171,COLUMN(AD171:AI171)-COLUMN(AD171)+1),COUNTIF(AP171:AT171,BH171))),0)</f>
        <v>0</v>
      </c>
      <c r="BH171" s="306">
        <f t="shared" si="128"/>
        <v>0</v>
      </c>
      <c r="BI171" s="306">
        <f t="array" ref="BI171">IFERROR(INDEX(AJ171:AO171,SMALL(IF(AD171:AI171=BH171,COLUMN(AD171:AI171)-COLUMN(AD171)+1),COUNTIF(AP171:AT171,BH171))),0)</f>
        <v>0</v>
      </c>
      <c r="BJ171" s="307">
        <f>IF(COUNTIF(AD171:AI171,0)=0,IF(COUNTIFS(AD171:AI171,"*F*")=0,SUM(LARGE(AD171:AI171,{1,2,3,4,5})),IF(COUNTIFS(AD171:AI171,"*F*")=1,SUM(LARGE(AD171:AI171,{1,2,3,4,5})),IF(COUNTIFS(AD171:AI171,"*F*")=2,"C",IF(COUNTIFS(AD171:AI171,"*F*")&gt;2,"F")))),IF(COUNTIFS(AD171:AH171,"*F*")=0,SUM(AD171:AH171),IF(COUNTIFS(AD171:AH171,"*F*")=1,"C",IF(COUNTIFS(AD171:AH171,"*F*")&gt;=2,"F"))))</f>
        <v>0</v>
      </c>
      <c r="BK171" s="308">
        <f t="shared" si="129"/>
        <v>0</v>
      </c>
    </row>
    <row r="172" spans="1:63" ht="15" x14ac:dyDescent="0.25">
      <c r="A172" s="317">
        <v>170</v>
      </c>
      <c r="B172" s="287" t="str">
        <f t="shared" si="102"/>
        <v/>
      </c>
      <c r="C172" s="296"/>
      <c r="D172" s="309"/>
      <c r="E172" s="309"/>
      <c r="F172" s="309"/>
      <c r="G172" s="309"/>
      <c r="H172" s="309"/>
      <c r="I172" s="309"/>
      <c r="J172" s="309"/>
      <c r="K172" s="309"/>
      <c r="L172" s="309"/>
      <c r="M172" s="315"/>
      <c r="N172" s="315"/>
      <c r="O172" s="309"/>
      <c r="P172" s="309"/>
      <c r="Q172" s="309"/>
      <c r="R172" s="309"/>
      <c r="S172" s="309"/>
      <c r="T172" s="309"/>
      <c r="U172" s="309"/>
      <c r="V172" s="309"/>
      <c r="W172" s="309"/>
      <c r="X172" s="294">
        <f t="shared" si="103"/>
        <v>0</v>
      </c>
      <c r="Y172" s="294">
        <f t="shared" si="104"/>
        <v>0</v>
      </c>
      <c r="Z172" s="294">
        <f t="shared" si="105"/>
        <v>0</v>
      </c>
      <c r="AA172" s="294">
        <f t="shared" si="106"/>
        <v>0</v>
      </c>
      <c r="AB172" s="294">
        <f t="shared" si="107"/>
        <v>0</v>
      </c>
      <c r="AC172" s="294">
        <f t="shared" si="108"/>
        <v>0</v>
      </c>
      <c r="AD172" s="284">
        <f t="shared" si="109"/>
        <v>0</v>
      </c>
      <c r="AE172" s="284">
        <f t="shared" si="110"/>
        <v>0</v>
      </c>
      <c r="AF172" s="284">
        <f t="shared" si="111"/>
        <v>0</v>
      </c>
      <c r="AG172" s="284">
        <f t="shared" si="112"/>
        <v>0</v>
      </c>
      <c r="AH172" s="284">
        <f t="shared" si="113"/>
        <v>0</v>
      </c>
      <c r="AI172" s="284">
        <f t="shared" si="114"/>
        <v>0</v>
      </c>
      <c r="AJ172" s="285">
        <f t="shared" si="115"/>
        <v>0</v>
      </c>
      <c r="AK172" s="285">
        <f t="shared" si="116"/>
        <v>0</v>
      </c>
      <c r="AL172" s="285">
        <f t="shared" si="117"/>
        <v>0</v>
      </c>
      <c r="AM172" s="285">
        <f t="shared" si="118"/>
        <v>0</v>
      </c>
      <c r="AN172" s="285">
        <f t="shared" si="119"/>
        <v>0</v>
      </c>
      <c r="AO172" s="285">
        <f t="shared" si="120"/>
        <v>0</v>
      </c>
      <c r="AP172" s="310">
        <f t="shared" si="121"/>
        <v>0</v>
      </c>
      <c r="AQ172" s="310">
        <f t="shared" si="122"/>
        <v>0</v>
      </c>
      <c r="AR172" s="310">
        <f t="shared" si="123"/>
        <v>0</v>
      </c>
      <c r="AS172" s="310">
        <f t="shared" si="124"/>
        <v>0</v>
      </c>
      <c r="AT172" s="310">
        <f t="shared" si="125"/>
        <v>0</v>
      </c>
      <c r="AU172" s="301">
        <f t="array" ref="AU172">IFERROR(INDEX(X172:AC172,SMALL(IF(AD172:AI172=AV172,COLUMN(AD172:AI172)-COLUMN(AD172)+1),COUNTIF(AP172:AP172,AV172))),0)</f>
        <v>0</v>
      </c>
      <c r="AV172" s="301">
        <f t="shared" si="126"/>
        <v>0</v>
      </c>
      <c r="AW172" s="301">
        <f t="array" ref="AW172">IFERROR(INDEX(AJ172:AO172,SMALL(IF(AD172:AI172=AV172,COLUMN(AD172:AI172)-COLUMN(AD172)+1),COUNTIF(AP172:AP172,AV172))),0)</f>
        <v>0</v>
      </c>
      <c r="AX172" s="302">
        <f t="array" ref="AX172">IFERROR(INDEX(X172:AC172,SMALL(IF(AD172:AI172=AY172,COLUMN(AD172:AI172)-COLUMN(AD172)+1),COUNTIF(AP172:AQ172,AY172))),0)</f>
        <v>0</v>
      </c>
      <c r="AY172" s="302">
        <f t="array" ref="AY172">IFERROR(LARGE(AD172:AI172,2),0)</f>
        <v>0</v>
      </c>
      <c r="AZ172" s="303">
        <f t="array" ref="AZ172">IFERROR(INDEX(AJ172:AO172,SMALL(IF(AD172:AI172=AY172,COLUMN(AD172:AI172)-COLUMN(AD172)+1),COUNTIF(AP172:AQ172,AY172))),0)</f>
        <v>0</v>
      </c>
      <c r="BA172" s="304">
        <f t="array" ref="BA172">IFERROR(INDEX(X172:AC172,SMALL(IF(AD172:AI172=BB172,COLUMN(AD172:AI172)-COLUMN(AD172)+1),COUNTIF(AP172:AR172,BB172))),0)</f>
        <v>0</v>
      </c>
      <c r="BB172" s="304">
        <f t="array" ref="BB172">IFERROR(LARGE(AD172:AI172,3),0)</f>
        <v>0</v>
      </c>
      <c r="BC172" s="304">
        <f t="array" ref="BC172">IFERROR(INDEX(AJ172:AO172,SMALL(IF(AD172:AI172=BB172,COLUMN(AD172:AI172)-COLUMN(AD172)+1),COUNTIF(AP172:AR172,BB172))),0)</f>
        <v>0</v>
      </c>
      <c r="BD172" s="305">
        <f t="array" ref="BD172">IFERROR(INDEX(X172:AC172,SMALL(IF(AD172:AI172=BE172,COLUMN(AD172:AI172)-COLUMN(AD172)+1),COUNTIF(AP172:AS172,BE172))),0)</f>
        <v>0</v>
      </c>
      <c r="BE172" s="305">
        <f t="shared" si="127"/>
        <v>0</v>
      </c>
      <c r="BF172" s="305">
        <f t="array" ref="BF172">IFERROR(INDEX(AJ172:AO172,SMALL(IF(AD172:AI172=BE172,COLUMN(AD172:AI172)-COLUMN(AD172)+1),COUNTIF(AP172:AS172,BE172))),0)</f>
        <v>0</v>
      </c>
      <c r="BG172" s="306">
        <f t="array" ref="BG172">IFERROR(INDEX(X172:AC172,SMALL(IF(AD172:AI172=BH172,COLUMN(AD172:AI172)-COLUMN(AD172)+1),COUNTIF(AP172:AT172,BH172))),0)</f>
        <v>0</v>
      </c>
      <c r="BH172" s="306">
        <f t="shared" si="128"/>
        <v>0</v>
      </c>
      <c r="BI172" s="306">
        <f t="array" ref="BI172">IFERROR(INDEX(AJ172:AO172,SMALL(IF(AD172:AI172=BH172,COLUMN(AD172:AI172)-COLUMN(AD172)+1),COUNTIF(AP172:AT172,BH172))),0)</f>
        <v>0</v>
      </c>
      <c r="BJ172" s="307">
        <f>IF(COUNTIF(AD172:AI172,0)=0,IF(COUNTIFS(AD172:AI172,"*F*")=0,SUM(LARGE(AD172:AI172,{1,2,3,4,5})),IF(COUNTIFS(AD172:AI172,"*F*")=1,SUM(LARGE(AD172:AI172,{1,2,3,4,5})),IF(COUNTIFS(AD172:AI172,"*F*")=2,"C",IF(COUNTIFS(AD172:AI172,"*F*")&gt;2,"F")))),IF(COUNTIFS(AD172:AH172,"*F*")=0,SUM(AD172:AH172),IF(COUNTIFS(AD172:AH172,"*F*")=1,"C",IF(COUNTIFS(AD172:AH172,"*F*")&gt;=2,"F"))))</f>
        <v>0</v>
      </c>
      <c r="BK172" s="308">
        <f t="shared" si="129"/>
        <v>0</v>
      </c>
    </row>
    <row r="173" spans="1:63" ht="15" x14ac:dyDescent="0.25">
      <c r="A173" s="317">
        <v>171</v>
      </c>
      <c r="B173" s="287" t="str">
        <f t="shared" si="102"/>
        <v/>
      </c>
      <c r="C173" s="296"/>
      <c r="D173" s="309"/>
      <c r="E173" s="309"/>
      <c r="F173" s="309"/>
      <c r="G173" s="309"/>
      <c r="H173" s="309"/>
      <c r="I173" s="309"/>
      <c r="J173" s="309"/>
      <c r="K173" s="309"/>
      <c r="L173" s="309"/>
      <c r="M173" s="315"/>
      <c r="N173" s="315"/>
      <c r="O173" s="309"/>
      <c r="P173" s="309"/>
      <c r="Q173" s="309"/>
      <c r="R173" s="309"/>
      <c r="S173" s="309"/>
      <c r="T173" s="309"/>
      <c r="U173" s="309"/>
      <c r="V173" s="309"/>
      <c r="W173" s="309"/>
      <c r="X173" s="294">
        <f t="shared" si="103"/>
        <v>0</v>
      </c>
      <c r="Y173" s="294">
        <f t="shared" si="104"/>
        <v>0</v>
      </c>
      <c r="Z173" s="294">
        <f t="shared" si="105"/>
        <v>0</v>
      </c>
      <c r="AA173" s="294">
        <f t="shared" si="106"/>
        <v>0</v>
      </c>
      <c r="AB173" s="294">
        <f t="shared" si="107"/>
        <v>0</v>
      </c>
      <c r="AC173" s="294">
        <f t="shared" si="108"/>
        <v>0</v>
      </c>
      <c r="AD173" s="284">
        <f t="shared" si="109"/>
        <v>0</v>
      </c>
      <c r="AE173" s="284">
        <f t="shared" si="110"/>
        <v>0</v>
      </c>
      <c r="AF173" s="284">
        <f t="shared" si="111"/>
        <v>0</v>
      </c>
      <c r="AG173" s="284">
        <f t="shared" si="112"/>
        <v>0</v>
      </c>
      <c r="AH173" s="284">
        <f t="shared" si="113"/>
        <v>0</v>
      </c>
      <c r="AI173" s="284">
        <f t="shared" si="114"/>
        <v>0</v>
      </c>
      <c r="AJ173" s="285">
        <f t="shared" si="115"/>
        <v>0</v>
      </c>
      <c r="AK173" s="285">
        <f t="shared" si="116"/>
        <v>0</v>
      </c>
      <c r="AL173" s="285">
        <f t="shared" si="117"/>
        <v>0</v>
      </c>
      <c r="AM173" s="285">
        <f t="shared" si="118"/>
        <v>0</v>
      </c>
      <c r="AN173" s="285">
        <f t="shared" si="119"/>
        <v>0</v>
      </c>
      <c r="AO173" s="285">
        <f t="shared" si="120"/>
        <v>0</v>
      </c>
      <c r="AP173" s="310">
        <f t="shared" si="121"/>
        <v>0</v>
      </c>
      <c r="AQ173" s="310">
        <f t="shared" si="122"/>
        <v>0</v>
      </c>
      <c r="AR173" s="310">
        <f t="shared" si="123"/>
        <v>0</v>
      </c>
      <c r="AS173" s="310">
        <f t="shared" si="124"/>
        <v>0</v>
      </c>
      <c r="AT173" s="310">
        <f t="shared" si="125"/>
        <v>0</v>
      </c>
      <c r="AU173" s="301">
        <f t="array" ref="AU173">IFERROR(INDEX(X173:AC173,SMALL(IF(AD173:AI173=AV173,COLUMN(AD173:AI173)-COLUMN(AD173)+1),COUNTIF(AP173:AP173,AV173))),0)</f>
        <v>0</v>
      </c>
      <c r="AV173" s="301">
        <f t="shared" si="126"/>
        <v>0</v>
      </c>
      <c r="AW173" s="301">
        <f t="array" ref="AW173">IFERROR(INDEX(AJ173:AO173,SMALL(IF(AD173:AI173=AV173,COLUMN(AD173:AI173)-COLUMN(AD173)+1),COUNTIF(AP173:AP173,AV173))),0)</f>
        <v>0</v>
      </c>
      <c r="AX173" s="302">
        <f t="array" ref="AX173">IFERROR(INDEX(X173:AC173,SMALL(IF(AD173:AI173=AY173,COLUMN(AD173:AI173)-COLUMN(AD173)+1),COUNTIF(AP173:AQ173,AY173))),0)</f>
        <v>0</v>
      </c>
      <c r="AY173" s="302">
        <f t="array" ref="AY173">IFERROR(LARGE(AD173:AI173,2),0)</f>
        <v>0</v>
      </c>
      <c r="AZ173" s="303">
        <f t="array" ref="AZ173">IFERROR(INDEX(AJ173:AO173,SMALL(IF(AD173:AI173=AY173,COLUMN(AD173:AI173)-COLUMN(AD173)+1),COUNTIF(AP173:AQ173,AY173))),0)</f>
        <v>0</v>
      </c>
      <c r="BA173" s="304">
        <f t="array" ref="BA173">IFERROR(INDEX(X173:AC173,SMALL(IF(AD173:AI173=BB173,COLUMN(AD173:AI173)-COLUMN(AD173)+1),COUNTIF(AP173:AR173,BB173))),0)</f>
        <v>0</v>
      </c>
      <c r="BB173" s="304">
        <f t="array" ref="BB173">IFERROR(LARGE(AD173:AI173,3),0)</f>
        <v>0</v>
      </c>
      <c r="BC173" s="304">
        <f t="array" ref="BC173">IFERROR(INDEX(AJ173:AO173,SMALL(IF(AD173:AI173=BB173,COLUMN(AD173:AI173)-COLUMN(AD173)+1),COUNTIF(AP173:AR173,BB173))),0)</f>
        <v>0</v>
      </c>
      <c r="BD173" s="305">
        <f t="array" ref="BD173">IFERROR(INDEX(X173:AC173,SMALL(IF(AD173:AI173=BE173,COLUMN(AD173:AI173)-COLUMN(AD173)+1),COUNTIF(AP173:AS173,BE173))),0)</f>
        <v>0</v>
      </c>
      <c r="BE173" s="305">
        <f t="shared" si="127"/>
        <v>0</v>
      </c>
      <c r="BF173" s="305">
        <f t="array" ref="BF173">IFERROR(INDEX(AJ173:AO173,SMALL(IF(AD173:AI173=BE173,COLUMN(AD173:AI173)-COLUMN(AD173)+1),COUNTIF(AP173:AS173,BE173))),0)</f>
        <v>0</v>
      </c>
      <c r="BG173" s="306">
        <f t="array" ref="BG173">IFERROR(INDEX(X173:AC173,SMALL(IF(AD173:AI173=BH173,COLUMN(AD173:AI173)-COLUMN(AD173)+1),COUNTIF(AP173:AT173,BH173))),0)</f>
        <v>0</v>
      </c>
      <c r="BH173" s="306">
        <f t="shared" si="128"/>
        <v>0</v>
      </c>
      <c r="BI173" s="306">
        <f t="array" ref="BI173">IFERROR(INDEX(AJ173:AO173,SMALL(IF(AD173:AI173=BH173,COLUMN(AD173:AI173)-COLUMN(AD173)+1),COUNTIF(AP173:AT173,BH173))),0)</f>
        <v>0</v>
      </c>
      <c r="BJ173" s="307">
        <f>IF(COUNTIF(AD173:AI173,0)=0,IF(COUNTIFS(AD173:AI173,"*F*")=0,SUM(LARGE(AD173:AI173,{1,2,3,4,5})),IF(COUNTIFS(AD173:AI173,"*F*")=1,SUM(LARGE(AD173:AI173,{1,2,3,4,5})),IF(COUNTIFS(AD173:AI173,"*F*")=2,"C",IF(COUNTIFS(AD173:AI173,"*F*")&gt;2,"F")))),IF(COUNTIFS(AD173:AH173,"*F*")=0,SUM(AD173:AH173),IF(COUNTIFS(AD173:AH173,"*F*")=1,"C",IF(COUNTIFS(AD173:AH173,"*F*")&gt;=2,"F"))))</f>
        <v>0</v>
      </c>
      <c r="BK173" s="308">
        <f t="shared" si="129"/>
        <v>0</v>
      </c>
    </row>
    <row r="174" spans="1:63" ht="15" x14ac:dyDescent="0.25">
      <c r="A174" s="317">
        <v>172</v>
      </c>
      <c r="B174" s="287" t="str">
        <f t="shared" si="102"/>
        <v/>
      </c>
      <c r="C174" s="296"/>
      <c r="D174" s="309"/>
      <c r="E174" s="309"/>
      <c r="F174" s="309"/>
      <c r="G174" s="309"/>
      <c r="H174" s="309"/>
      <c r="I174" s="309"/>
      <c r="J174" s="309"/>
      <c r="K174" s="309"/>
      <c r="L174" s="309"/>
      <c r="M174" s="315"/>
      <c r="N174" s="315"/>
      <c r="O174" s="309"/>
      <c r="P174" s="309"/>
      <c r="Q174" s="309"/>
      <c r="R174" s="309"/>
      <c r="S174" s="309"/>
      <c r="T174" s="309"/>
      <c r="U174" s="309"/>
      <c r="V174" s="309"/>
      <c r="W174" s="309"/>
      <c r="X174" s="294">
        <f t="shared" si="103"/>
        <v>0</v>
      </c>
      <c r="Y174" s="294">
        <f t="shared" si="104"/>
        <v>0</v>
      </c>
      <c r="Z174" s="294">
        <f t="shared" si="105"/>
        <v>0</v>
      </c>
      <c r="AA174" s="294">
        <f t="shared" si="106"/>
        <v>0</v>
      </c>
      <c r="AB174" s="294">
        <f t="shared" si="107"/>
        <v>0</v>
      </c>
      <c r="AC174" s="294">
        <f t="shared" si="108"/>
        <v>0</v>
      </c>
      <c r="AD174" s="284">
        <f t="shared" si="109"/>
        <v>0</v>
      </c>
      <c r="AE174" s="284">
        <f t="shared" si="110"/>
        <v>0</v>
      </c>
      <c r="AF174" s="284">
        <f t="shared" si="111"/>
        <v>0</v>
      </c>
      <c r="AG174" s="284">
        <f t="shared" si="112"/>
        <v>0</v>
      </c>
      <c r="AH174" s="284">
        <f t="shared" si="113"/>
        <v>0</v>
      </c>
      <c r="AI174" s="284">
        <f t="shared" si="114"/>
        <v>0</v>
      </c>
      <c r="AJ174" s="285">
        <f t="shared" si="115"/>
        <v>0</v>
      </c>
      <c r="AK174" s="285">
        <f t="shared" si="116"/>
        <v>0</v>
      </c>
      <c r="AL174" s="285">
        <f t="shared" si="117"/>
        <v>0</v>
      </c>
      <c r="AM174" s="285">
        <f t="shared" si="118"/>
        <v>0</v>
      </c>
      <c r="AN174" s="285">
        <f t="shared" si="119"/>
        <v>0</v>
      </c>
      <c r="AO174" s="285">
        <f t="shared" si="120"/>
        <v>0</v>
      </c>
      <c r="AP174" s="310">
        <f t="shared" si="121"/>
        <v>0</v>
      </c>
      <c r="AQ174" s="310">
        <f t="shared" si="122"/>
        <v>0</v>
      </c>
      <c r="AR174" s="310">
        <f t="shared" si="123"/>
        <v>0</v>
      </c>
      <c r="AS174" s="310">
        <f t="shared" si="124"/>
        <v>0</v>
      </c>
      <c r="AT174" s="310">
        <f t="shared" si="125"/>
        <v>0</v>
      </c>
      <c r="AU174" s="301">
        <f t="array" ref="AU174">IFERROR(INDEX(X174:AC174,SMALL(IF(AD174:AI174=AV174,COLUMN(AD174:AI174)-COLUMN(AD174)+1),COUNTIF(AP174:AP174,AV174))),0)</f>
        <v>0</v>
      </c>
      <c r="AV174" s="301">
        <f t="shared" si="126"/>
        <v>0</v>
      </c>
      <c r="AW174" s="301">
        <f t="array" ref="AW174">IFERROR(INDEX(AJ174:AO174,SMALL(IF(AD174:AI174=AV174,COLUMN(AD174:AI174)-COLUMN(AD174)+1),COUNTIF(AP174:AP174,AV174))),0)</f>
        <v>0</v>
      </c>
      <c r="AX174" s="302">
        <f t="array" ref="AX174">IFERROR(INDEX(X174:AC174,SMALL(IF(AD174:AI174=AY174,COLUMN(AD174:AI174)-COLUMN(AD174)+1),COUNTIF(AP174:AQ174,AY174))),0)</f>
        <v>0</v>
      </c>
      <c r="AY174" s="302">
        <f t="array" ref="AY174">IFERROR(LARGE(AD174:AI174,2),0)</f>
        <v>0</v>
      </c>
      <c r="AZ174" s="303">
        <f t="array" ref="AZ174">IFERROR(INDEX(AJ174:AO174,SMALL(IF(AD174:AI174=AY174,COLUMN(AD174:AI174)-COLUMN(AD174)+1),COUNTIF(AP174:AQ174,AY174))),0)</f>
        <v>0</v>
      </c>
      <c r="BA174" s="304">
        <f t="array" ref="BA174">IFERROR(INDEX(X174:AC174,SMALL(IF(AD174:AI174=BB174,COLUMN(AD174:AI174)-COLUMN(AD174)+1),COUNTIF(AP174:AR174,BB174))),0)</f>
        <v>0</v>
      </c>
      <c r="BB174" s="304">
        <f t="array" ref="BB174">IFERROR(LARGE(AD174:AI174,3),0)</f>
        <v>0</v>
      </c>
      <c r="BC174" s="304">
        <f t="array" ref="BC174">IFERROR(INDEX(AJ174:AO174,SMALL(IF(AD174:AI174=BB174,COLUMN(AD174:AI174)-COLUMN(AD174)+1),COUNTIF(AP174:AR174,BB174))),0)</f>
        <v>0</v>
      </c>
      <c r="BD174" s="305">
        <f t="array" ref="BD174">IFERROR(INDEX(X174:AC174,SMALL(IF(AD174:AI174=BE174,COLUMN(AD174:AI174)-COLUMN(AD174)+1),COUNTIF(AP174:AS174,BE174))),0)</f>
        <v>0</v>
      </c>
      <c r="BE174" s="305">
        <f t="shared" si="127"/>
        <v>0</v>
      </c>
      <c r="BF174" s="305">
        <f t="array" ref="BF174">IFERROR(INDEX(AJ174:AO174,SMALL(IF(AD174:AI174=BE174,COLUMN(AD174:AI174)-COLUMN(AD174)+1),COUNTIF(AP174:AS174,BE174))),0)</f>
        <v>0</v>
      </c>
      <c r="BG174" s="306">
        <f t="array" ref="BG174">IFERROR(INDEX(X174:AC174,SMALL(IF(AD174:AI174=BH174,COLUMN(AD174:AI174)-COLUMN(AD174)+1),COUNTIF(AP174:AT174,BH174))),0)</f>
        <v>0</v>
      </c>
      <c r="BH174" s="306">
        <f t="shared" si="128"/>
        <v>0</v>
      </c>
      <c r="BI174" s="306">
        <f t="array" ref="BI174">IFERROR(INDEX(AJ174:AO174,SMALL(IF(AD174:AI174=BH174,COLUMN(AD174:AI174)-COLUMN(AD174)+1),COUNTIF(AP174:AT174,BH174))),0)</f>
        <v>0</v>
      </c>
      <c r="BJ174" s="307">
        <f>IF(COUNTIF(AD174:AI174,0)=0,IF(COUNTIFS(AD174:AI174,"*F*")=0,SUM(LARGE(AD174:AI174,{1,2,3,4,5})),IF(COUNTIFS(AD174:AI174,"*F*")=1,SUM(LARGE(AD174:AI174,{1,2,3,4,5})),IF(COUNTIFS(AD174:AI174,"*F*")=2,"C",IF(COUNTIFS(AD174:AI174,"*F*")&gt;2,"F")))),IF(COUNTIFS(AD174:AH174,"*F*")=0,SUM(AD174:AH174),IF(COUNTIFS(AD174:AH174,"*F*")=1,"C",IF(COUNTIFS(AD174:AH174,"*F*")&gt;=2,"F"))))</f>
        <v>0</v>
      </c>
      <c r="BK174" s="308">
        <f t="shared" si="129"/>
        <v>0</v>
      </c>
    </row>
    <row r="175" spans="1:63" ht="15" x14ac:dyDescent="0.25">
      <c r="A175" s="317">
        <v>173</v>
      </c>
      <c r="B175" s="287" t="str">
        <f t="shared" si="102"/>
        <v/>
      </c>
      <c r="C175" s="296"/>
      <c r="D175" s="309"/>
      <c r="E175" s="309"/>
      <c r="F175" s="309"/>
      <c r="G175" s="309"/>
      <c r="H175" s="309"/>
      <c r="I175" s="309"/>
      <c r="J175" s="309"/>
      <c r="K175" s="309"/>
      <c r="L175" s="309"/>
      <c r="M175" s="315"/>
      <c r="N175" s="315"/>
      <c r="O175" s="309"/>
      <c r="P175" s="309"/>
      <c r="Q175" s="309"/>
      <c r="R175" s="309"/>
      <c r="S175" s="309"/>
      <c r="T175" s="309"/>
      <c r="U175" s="309"/>
      <c r="V175" s="309"/>
      <c r="W175" s="309"/>
      <c r="X175" s="294">
        <f t="shared" si="103"/>
        <v>0</v>
      </c>
      <c r="Y175" s="294">
        <f t="shared" si="104"/>
        <v>0</v>
      </c>
      <c r="Z175" s="294">
        <f t="shared" si="105"/>
        <v>0</v>
      </c>
      <c r="AA175" s="294">
        <f t="shared" si="106"/>
        <v>0</v>
      </c>
      <c r="AB175" s="294">
        <f t="shared" si="107"/>
        <v>0</v>
      </c>
      <c r="AC175" s="294">
        <f t="shared" si="108"/>
        <v>0</v>
      </c>
      <c r="AD175" s="284">
        <f t="shared" si="109"/>
        <v>0</v>
      </c>
      <c r="AE175" s="284">
        <f t="shared" si="110"/>
        <v>0</v>
      </c>
      <c r="AF175" s="284">
        <f t="shared" si="111"/>
        <v>0</v>
      </c>
      <c r="AG175" s="284">
        <f t="shared" si="112"/>
        <v>0</v>
      </c>
      <c r="AH175" s="284">
        <f t="shared" si="113"/>
        <v>0</v>
      </c>
      <c r="AI175" s="284">
        <f t="shared" si="114"/>
        <v>0</v>
      </c>
      <c r="AJ175" s="285">
        <f t="shared" si="115"/>
        <v>0</v>
      </c>
      <c r="AK175" s="285">
        <f t="shared" si="116"/>
        <v>0</v>
      </c>
      <c r="AL175" s="285">
        <f t="shared" si="117"/>
        <v>0</v>
      </c>
      <c r="AM175" s="285">
        <f t="shared" si="118"/>
        <v>0</v>
      </c>
      <c r="AN175" s="285">
        <f t="shared" si="119"/>
        <v>0</v>
      </c>
      <c r="AO175" s="285">
        <f t="shared" si="120"/>
        <v>0</v>
      </c>
      <c r="AP175" s="310">
        <f t="shared" si="121"/>
        <v>0</v>
      </c>
      <c r="AQ175" s="310">
        <f t="shared" si="122"/>
        <v>0</v>
      </c>
      <c r="AR175" s="310">
        <f t="shared" si="123"/>
        <v>0</v>
      </c>
      <c r="AS175" s="310">
        <f t="shared" si="124"/>
        <v>0</v>
      </c>
      <c r="AT175" s="310">
        <f t="shared" si="125"/>
        <v>0</v>
      </c>
      <c r="AU175" s="301">
        <f t="array" ref="AU175">IFERROR(INDEX(X175:AC175,SMALL(IF(AD175:AI175=AV175,COLUMN(AD175:AI175)-COLUMN(AD175)+1),COUNTIF(AP175:AP175,AV175))),0)</f>
        <v>0</v>
      </c>
      <c r="AV175" s="301">
        <f t="shared" si="126"/>
        <v>0</v>
      </c>
      <c r="AW175" s="301">
        <f t="array" ref="AW175">IFERROR(INDEX(AJ175:AO175,SMALL(IF(AD175:AI175=AV175,COLUMN(AD175:AI175)-COLUMN(AD175)+1),COUNTIF(AP175:AP175,AV175))),0)</f>
        <v>0</v>
      </c>
      <c r="AX175" s="302">
        <f t="array" ref="AX175">IFERROR(INDEX(X175:AC175,SMALL(IF(AD175:AI175=AY175,COLUMN(AD175:AI175)-COLUMN(AD175)+1),COUNTIF(AP175:AQ175,AY175))),0)</f>
        <v>0</v>
      </c>
      <c r="AY175" s="302">
        <f t="array" ref="AY175">IFERROR(LARGE(AD175:AI175,2),0)</f>
        <v>0</v>
      </c>
      <c r="AZ175" s="303">
        <f t="array" ref="AZ175">IFERROR(INDEX(AJ175:AO175,SMALL(IF(AD175:AI175=AY175,COLUMN(AD175:AI175)-COLUMN(AD175)+1),COUNTIF(AP175:AQ175,AY175))),0)</f>
        <v>0</v>
      </c>
      <c r="BA175" s="304">
        <f t="array" ref="BA175">IFERROR(INDEX(X175:AC175,SMALL(IF(AD175:AI175=BB175,COLUMN(AD175:AI175)-COLUMN(AD175)+1),COUNTIF(AP175:AR175,BB175))),0)</f>
        <v>0</v>
      </c>
      <c r="BB175" s="304">
        <f t="array" ref="BB175">IFERROR(LARGE(AD175:AI175,3),0)</f>
        <v>0</v>
      </c>
      <c r="BC175" s="304">
        <f t="array" ref="BC175">IFERROR(INDEX(AJ175:AO175,SMALL(IF(AD175:AI175=BB175,COLUMN(AD175:AI175)-COLUMN(AD175)+1),COUNTIF(AP175:AR175,BB175))),0)</f>
        <v>0</v>
      </c>
      <c r="BD175" s="305">
        <f t="array" ref="BD175">IFERROR(INDEX(X175:AC175,SMALL(IF(AD175:AI175=BE175,COLUMN(AD175:AI175)-COLUMN(AD175)+1),COUNTIF(AP175:AS175,BE175))),0)</f>
        <v>0</v>
      </c>
      <c r="BE175" s="305">
        <f t="shared" si="127"/>
        <v>0</v>
      </c>
      <c r="BF175" s="305">
        <f t="array" ref="BF175">IFERROR(INDEX(AJ175:AO175,SMALL(IF(AD175:AI175=BE175,COLUMN(AD175:AI175)-COLUMN(AD175)+1),COUNTIF(AP175:AS175,BE175))),0)</f>
        <v>0</v>
      </c>
      <c r="BG175" s="306">
        <f t="array" ref="BG175">IFERROR(INDEX(X175:AC175,SMALL(IF(AD175:AI175=BH175,COLUMN(AD175:AI175)-COLUMN(AD175)+1),COUNTIF(AP175:AT175,BH175))),0)</f>
        <v>0</v>
      </c>
      <c r="BH175" s="306">
        <f t="shared" si="128"/>
        <v>0</v>
      </c>
      <c r="BI175" s="306">
        <f t="array" ref="BI175">IFERROR(INDEX(AJ175:AO175,SMALL(IF(AD175:AI175=BH175,COLUMN(AD175:AI175)-COLUMN(AD175)+1),COUNTIF(AP175:AT175,BH175))),0)</f>
        <v>0</v>
      </c>
      <c r="BJ175" s="307">
        <f>IF(COUNTIF(AD175:AI175,0)=0,IF(COUNTIFS(AD175:AI175,"*F*")=0,SUM(LARGE(AD175:AI175,{1,2,3,4,5})),IF(COUNTIFS(AD175:AI175,"*F*")=1,SUM(LARGE(AD175:AI175,{1,2,3,4,5})),IF(COUNTIFS(AD175:AI175,"*F*")=2,"C",IF(COUNTIFS(AD175:AI175,"*F*")&gt;2,"F")))),IF(COUNTIFS(AD175:AH175,"*F*")=0,SUM(AD175:AH175),IF(COUNTIFS(AD175:AH175,"*F*")=1,"C",IF(COUNTIFS(AD175:AH175,"*F*")&gt;=2,"F"))))</f>
        <v>0</v>
      </c>
      <c r="BK175" s="308">
        <f t="shared" si="129"/>
        <v>0</v>
      </c>
    </row>
    <row r="176" spans="1:63" ht="15" x14ac:dyDescent="0.25">
      <c r="A176" s="317">
        <v>174</v>
      </c>
      <c r="B176" s="287" t="str">
        <f t="shared" si="102"/>
        <v/>
      </c>
      <c r="C176" s="296"/>
      <c r="D176" s="309"/>
      <c r="E176" s="309"/>
      <c r="F176" s="309"/>
      <c r="G176" s="309"/>
      <c r="H176" s="309"/>
      <c r="I176" s="309"/>
      <c r="J176" s="309"/>
      <c r="K176" s="309"/>
      <c r="L176" s="309"/>
      <c r="M176" s="315"/>
      <c r="N176" s="315"/>
      <c r="O176" s="309"/>
      <c r="P176" s="309"/>
      <c r="Q176" s="309"/>
      <c r="R176" s="309"/>
      <c r="S176" s="309"/>
      <c r="T176" s="309"/>
      <c r="U176" s="309"/>
      <c r="V176" s="309"/>
      <c r="W176" s="309"/>
      <c r="X176" s="294">
        <f t="shared" si="103"/>
        <v>0</v>
      </c>
      <c r="Y176" s="294">
        <f t="shared" si="104"/>
        <v>0</v>
      </c>
      <c r="Z176" s="294">
        <f t="shared" si="105"/>
        <v>0</v>
      </c>
      <c r="AA176" s="294">
        <f t="shared" si="106"/>
        <v>0</v>
      </c>
      <c r="AB176" s="294">
        <f t="shared" si="107"/>
        <v>0</v>
      </c>
      <c r="AC176" s="294">
        <f t="shared" si="108"/>
        <v>0</v>
      </c>
      <c r="AD176" s="284">
        <f t="shared" si="109"/>
        <v>0</v>
      </c>
      <c r="AE176" s="284">
        <f t="shared" si="110"/>
        <v>0</v>
      </c>
      <c r="AF176" s="284">
        <f t="shared" si="111"/>
        <v>0</v>
      </c>
      <c r="AG176" s="284">
        <f t="shared" si="112"/>
        <v>0</v>
      </c>
      <c r="AH176" s="284">
        <f t="shared" si="113"/>
        <v>0</v>
      </c>
      <c r="AI176" s="284">
        <f t="shared" si="114"/>
        <v>0</v>
      </c>
      <c r="AJ176" s="285">
        <f t="shared" si="115"/>
        <v>0</v>
      </c>
      <c r="AK176" s="285">
        <f t="shared" si="116"/>
        <v>0</v>
      </c>
      <c r="AL176" s="285">
        <f t="shared" si="117"/>
        <v>0</v>
      </c>
      <c r="AM176" s="285">
        <f t="shared" si="118"/>
        <v>0</v>
      </c>
      <c r="AN176" s="285">
        <f t="shared" si="119"/>
        <v>0</v>
      </c>
      <c r="AO176" s="285">
        <f t="shared" si="120"/>
        <v>0</v>
      </c>
      <c r="AP176" s="310">
        <f t="shared" si="121"/>
        <v>0</v>
      </c>
      <c r="AQ176" s="310">
        <f t="shared" si="122"/>
        <v>0</v>
      </c>
      <c r="AR176" s="310">
        <f t="shared" si="123"/>
        <v>0</v>
      </c>
      <c r="AS176" s="310">
        <f t="shared" si="124"/>
        <v>0</v>
      </c>
      <c r="AT176" s="310">
        <f t="shared" si="125"/>
        <v>0</v>
      </c>
      <c r="AU176" s="301">
        <f t="array" ref="AU176">IFERROR(INDEX(X176:AC176,SMALL(IF(AD176:AI176=AV176,COLUMN(AD176:AI176)-COLUMN(AD176)+1),COUNTIF(AP176:AP176,AV176))),0)</f>
        <v>0</v>
      </c>
      <c r="AV176" s="301">
        <f t="shared" si="126"/>
        <v>0</v>
      </c>
      <c r="AW176" s="301">
        <f t="array" ref="AW176">IFERROR(INDEX(AJ176:AO176,SMALL(IF(AD176:AI176=AV176,COLUMN(AD176:AI176)-COLUMN(AD176)+1),COUNTIF(AP176:AP176,AV176))),0)</f>
        <v>0</v>
      </c>
      <c r="AX176" s="302">
        <f t="array" ref="AX176">IFERROR(INDEX(X176:AC176,SMALL(IF(AD176:AI176=AY176,COLUMN(AD176:AI176)-COLUMN(AD176)+1),COUNTIF(AP176:AQ176,AY176))),0)</f>
        <v>0</v>
      </c>
      <c r="AY176" s="302">
        <f t="array" ref="AY176">IFERROR(LARGE(AD176:AI176,2),0)</f>
        <v>0</v>
      </c>
      <c r="AZ176" s="303">
        <f t="array" ref="AZ176">IFERROR(INDEX(AJ176:AO176,SMALL(IF(AD176:AI176=AY176,COLUMN(AD176:AI176)-COLUMN(AD176)+1),COUNTIF(AP176:AQ176,AY176))),0)</f>
        <v>0</v>
      </c>
      <c r="BA176" s="304">
        <f t="array" ref="BA176">IFERROR(INDEX(X176:AC176,SMALL(IF(AD176:AI176=BB176,COLUMN(AD176:AI176)-COLUMN(AD176)+1),COUNTIF(AP176:AR176,BB176))),0)</f>
        <v>0</v>
      </c>
      <c r="BB176" s="304">
        <f t="array" ref="BB176">IFERROR(LARGE(AD176:AI176,3),0)</f>
        <v>0</v>
      </c>
      <c r="BC176" s="304">
        <f t="array" ref="BC176">IFERROR(INDEX(AJ176:AO176,SMALL(IF(AD176:AI176=BB176,COLUMN(AD176:AI176)-COLUMN(AD176)+1),COUNTIF(AP176:AR176,BB176))),0)</f>
        <v>0</v>
      </c>
      <c r="BD176" s="305">
        <f t="array" ref="BD176">IFERROR(INDEX(X176:AC176,SMALL(IF(AD176:AI176=BE176,COLUMN(AD176:AI176)-COLUMN(AD176)+1),COUNTIF(AP176:AS176,BE176))),0)</f>
        <v>0</v>
      </c>
      <c r="BE176" s="305">
        <f t="shared" si="127"/>
        <v>0</v>
      </c>
      <c r="BF176" s="305">
        <f t="array" ref="BF176">IFERROR(INDEX(AJ176:AO176,SMALL(IF(AD176:AI176=BE176,COLUMN(AD176:AI176)-COLUMN(AD176)+1),COUNTIF(AP176:AS176,BE176))),0)</f>
        <v>0</v>
      </c>
      <c r="BG176" s="306">
        <f t="array" ref="BG176">IFERROR(INDEX(X176:AC176,SMALL(IF(AD176:AI176=BH176,COLUMN(AD176:AI176)-COLUMN(AD176)+1),COUNTIF(AP176:AT176,BH176))),0)</f>
        <v>0</v>
      </c>
      <c r="BH176" s="306">
        <f t="shared" si="128"/>
        <v>0</v>
      </c>
      <c r="BI176" s="306">
        <f t="array" ref="BI176">IFERROR(INDEX(AJ176:AO176,SMALL(IF(AD176:AI176=BH176,COLUMN(AD176:AI176)-COLUMN(AD176)+1),COUNTIF(AP176:AT176,BH176))),0)</f>
        <v>0</v>
      </c>
      <c r="BJ176" s="307">
        <f>IF(COUNTIF(AD176:AI176,0)=0,IF(COUNTIFS(AD176:AI176,"*F*")=0,SUM(LARGE(AD176:AI176,{1,2,3,4,5})),IF(COUNTIFS(AD176:AI176,"*F*")=1,SUM(LARGE(AD176:AI176,{1,2,3,4,5})),IF(COUNTIFS(AD176:AI176,"*F*")=2,"C",IF(COUNTIFS(AD176:AI176,"*F*")&gt;2,"F")))),IF(COUNTIFS(AD176:AH176,"*F*")=0,SUM(AD176:AH176),IF(COUNTIFS(AD176:AH176,"*F*")=1,"C",IF(COUNTIFS(AD176:AH176,"*F*")&gt;=2,"F"))))</f>
        <v>0</v>
      </c>
      <c r="BK176" s="308">
        <f t="shared" si="129"/>
        <v>0</v>
      </c>
    </row>
    <row r="177" spans="1:63" ht="15" x14ac:dyDescent="0.25">
      <c r="A177" s="317">
        <v>175</v>
      </c>
      <c r="B177" s="287" t="str">
        <f t="shared" si="102"/>
        <v/>
      </c>
      <c r="C177" s="296"/>
      <c r="D177" s="309"/>
      <c r="E177" s="309"/>
      <c r="F177" s="309"/>
      <c r="G177" s="309"/>
      <c r="H177" s="309"/>
      <c r="I177" s="309"/>
      <c r="J177" s="309"/>
      <c r="K177" s="309"/>
      <c r="L177" s="309"/>
      <c r="M177" s="315"/>
      <c r="N177" s="315"/>
      <c r="O177" s="309"/>
      <c r="P177" s="309"/>
      <c r="Q177" s="309"/>
      <c r="R177" s="309"/>
      <c r="S177" s="309"/>
      <c r="T177" s="309"/>
      <c r="U177" s="309"/>
      <c r="V177" s="309"/>
      <c r="W177" s="309"/>
      <c r="X177" s="294">
        <f t="shared" si="103"/>
        <v>0</v>
      </c>
      <c r="Y177" s="294">
        <f t="shared" si="104"/>
        <v>0</v>
      </c>
      <c r="Z177" s="294">
        <f t="shared" si="105"/>
        <v>0</v>
      </c>
      <c r="AA177" s="294">
        <f t="shared" si="106"/>
        <v>0</v>
      </c>
      <c r="AB177" s="294">
        <f t="shared" si="107"/>
        <v>0</v>
      </c>
      <c r="AC177" s="294">
        <f t="shared" si="108"/>
        <v>0</v>
      </c>
      <c r="AD177" s="284">
        <f t="shared" si="109"/>
        <v>0</v>
      </c>
      <c r="AE177" s="284">
        <f t="shared" si="110"/>
        <v>0</v>
      </c>
      <c r="AF177" s="284">
        <f t="shared" si="111"/>
        <v>0</v>
      </c>
      <c r="AG177" s="284">
        <f t="shared" si="112"/>
        <v>0</v>
      </c>
      <c r="AH177" s="284">
        <f t="shared" si="113"/>
        <v>0</v>
      </c>
      <c r="AI177" s="284">
        <f t="shared" si="114"/>
        <v>0</v>
      </c>
      <c r="AJ177" s="285">
        <f t="shared" si="115"/>
        <v>0</v>
      </c>
      <c r="AK177" s="285">
        <f t="shared" si="116"/>
        <v>0</v>
      </c>
      <c r="AL177" s="285">
        <f t="shared" si="117"/>
        <v>0</v>
      </c>
      <c r="AM177" s="285">
        <f t="shared" si="118"/>
        <v>0</v>
      </c>
      <c r="AN177" s="285">
        <f t="shared" si="119"/>
        <v>0</v>
      </c>
      <c r="AO177" s="285">
        <f t="shared" si="120"/>
        <v>0</v>
      </c>
      <c r="AP177" s="310">
        <f t="shared" si="121"/>
        <v>0</v>
      </c>
      <c r="AQ177" s="310">
        <f t="shared" si="122"/>
        <v>0</v>
      </c>
      <c r="AR177" s="310">
        <f t="shared" si="123"/>
        <v>0</v>
      </c>
      <c r="AS177" s="310">
        <f t="shared" si="124"/>
        <v>0</v>
      </c>
      <c r="AT177" s="310">
        <f t="shared" si="125"/>
        <v>0</v>
      </c>
      <c r="AU177" s="301">
        <f t="array" ref="AU177">IFERROR(INDEX(X177:AC177,SMALL(IF(AD177:AI177=AV177,COLUMN(AD177:AI177)-COLUMN(AD177)+1),COUNTIF(AP177:AP177,AV177))),0)</f>
        <v>0</v>
      </c>
      <c r="AV177" s="301">
        <f t="shared" si="126"/>
        <v>0</v>
      </c>
      <c r="AW177" s="301">
        <f t="array" ref="AW177">IFERROR(INDEX(AJ177:AO177,SMALL(IF(AD177:AI177=AV177,COLUMN(AD177:AI177)-COLUMN(AD177)+1),COUNTIF(AP177:AP177,AV177))),0)</f>
        <v>0</v>
      </c>
      <c r="AX177" s="302">
        <f t="array" ref="AX177">IFERROR(INDEX(X177:AC177,SMALL(IF(AD177:AI177=AY177,COLUMN(AD177:AI177)-COLUMN(AD177)+1),COUNTIF(AP177:AQ177,AY177))),0)</f>
        <v>0</v>
      </c>
      <c r="AY177" s="302">
        <f t="array" ref="AY177">IFERROR(LARGE(AD177:AI177,2),0)</f>
        <v>0</v>
      </c>
      <c r="AZ177" s="303">
        <f t="array" ref="AZ177">IFERROR(INDEX(AJ177:AO177,SMALL(IF(AD177:AI177=AY177,COLUMN(AD177:AI177)-COLUMN(AD177)+1),COUNTIF(AP177:AQ177,AY177))),0)</f>
        <v>0</v>
      </c>
      <c r="BA177" s="304">
        <f t="array" ref="BA177">IFERROR(INDEX(X177:AC177,SMALL(IF(AD177:AI177=BB177,COLUMN(AD177:AI177)-COLUMN(AD177)+1),COUNTIF(AP177:AR177,BB177))),0)</f>
        <v>0</v>
      </c>
      <c r="BB177" s="304">
        <f t="array" ref="BB177">IFERROR(LARGE(AD177:AI177,3),0)</f>
        <v>0</v>
      </c>
      <c r="BC177" s="304">
        <f t="array" ref="BC177">IFERROR(INDEX(AJ177:AO177,SMALL(IF(AD177:AI177=BB177,COLUMN(AD177:AI177)-COLUMN(AD177)+1),COUNTIF(AP177:AR177,BB177))),0)</f>
        <v>0</v>
      </c>
      <c r="BD177" s="305">
        <f t="array" ref="BD177">IFERROR(INDEX(X177:AC177,SMALL(IF(AD177:AI177=BE177,COLUMN(AD177:AI177)-COLUMN(AD177)+1),COUNTIF(AP177:AS177,BE177))),0)</f>
        <v>0</v>
      </c>
      <c r="BE177" s="305">
        <f t="shared" si="127"/>
        <v>0</v>
      </c>
      <c r="BF177" s="305">
        <f t="array" ref="BF177">IFERROR(INDEX(AJ177:AO177,SMALL(IF(AD177:AI177=BE177,COLUMN(AD177:AI177)-COLUMN(AD177)+1),COUNTIF(AP177:AS177,BE177))),0)</f>
        <v>0</v>
      </c>
      <c r="BG177" s="306">
        <f t="array" ref="BG177">IFERROR(INDEX(X177:AC177,SMALL(IF(AD177:AI177=BH177,COLUMN(AD177:AI177)-COLUMN(AD177)+1),COUNTIF(AP177:AT177,BH177))),0)</f>
        <v>0</v>
      </c>
      <c r="BH177" s="306">
        <f t="shared" si="128"/>
        <v>0</v>
      </c>
      <c r="BI177" s="306">
        <f t="array" ref="BI177">IFERROR(INDEX(AJ177:AO177,SMALL(IF(AD177:AI177=BH177,COLUMN(AD177:AI177)-COLUMN(AD177)+1),COUNTIF(AP177:AT177,BH177))),0)</f>
        <v>0</v>
      </c>
      <c r="BJ177" s="307">
        <f>IF(COUNTIF(AD177:AI177,0)=0,IF(COUNTIFS(AD177:AI177,"*F*")=0,SUM(LARGE(AD177:AI177,{1,2,3,4,5})),IF(COUNTIFS(AD177:AI177,"*F*")=1,SUM(LARGE(AD177:AI177,{1,2,3,4,5})),IF(COUNTIFS(AD177:AI177,"*F*")=2,"C",IF(COUNTIFS(AD177:AI177,"*F*")&gt;2,"F")))),IF(COUNTIFS(AD177:AH177,"*F*")=0,SUM(AD177:AH177),IF(COUNTIFS(AD177:AH177,"*F*")=1,"C",IF(COUNTIFS(AD177:AH177,"*F*")&gt;=2,"F"))))</f>
        <v>0</v>
      </c>
      <c r="BK177" s="308">
        <f t="shared" si="129"/>
        <v>0</v>
      </c>
    </row>
    <row r="178" spans="1:63" ht="15" x14ac:dyDescent="0.25">
      <c r="A178" s="317">
        <v>176</v>
      </c>
      <c r="B178" s="287" t="str">
        <f t="shared" si="102"/>
        <v/>
      </c>
      <c r="C178" s="296"/>
      <c r="D178" s="309"/>
      <c r="E178" s="309"/>
      <c r="F178" s="309"/>
      <c r="G178" s="309"/>
      <c r="H178" s="309"/>
      <c r="I178" s="309"/>
      <c r="J178" s="309"/>
      <c r="K178" s="309"/>
      <c r="L178" s="309"/>
      <c r="M178" s="315"/>
      <c r="N178" s="315"/>
      <c r="O178" s="309"/>
      <c r="P178" s="309"/>
      <c r="Q178" s="309"/>
      <c r="R178" s="309"/>
      <c r="S178" s="309"/>
      <c r="T178" s="309"/>
      <c r="U178" s="309"/>
      <c r="V178" s="309"/>
      <c r="W178" s="309"/>
      <c r="X178" s="294">
        <f t="shared" si="103"/>
        <v>0</v>
      </c>
      <c r="Y178" s="294">
        <f t="shared" si="104"/>
        <v>0</v>
      </c>
      <c r="Z178" s="294">
        <f t="shared" si="105"/>
        <v>0</v>
      </c>
      <c r="AA178" s="294">
        <f t="shared" si="106"/>
        <v>0</v>
      </c>
      <c r="AB178" s="294">
        <f t="shared" si="107"/>
        <v>0</v>
      </c>
      <c r="AC178" s="294">
        <f t="shared" si="108"/>
        <v>0</v>
      </c>
      <c r="AD178" s="284">
        <f t="shared" si="109"/>
        <v>0</v>
      </c>
      <c r="AE178" s="284">
        <f t="shared" si="110"/>
        <v>0</v>
      </c>
      <c r="AF178" s="284">
        <f t="shared" si="111"/>
        <v>0</v>
      </c>
      <c r="AG178" s="284">
        <f t="shared" si="112"/>
        <v>0</v>
      </c>
      <c r="AH178" s="284">
        <f t="shared" si="113"/>
        <v>0</v>
      </c>
      <c r="AI178" s="284">
        <f t="shared" si="114"/>
        <v>0</v>
      </c>
      <c r="AJ178" s="285">
        <f t="shared" si="115"/>
        <v>0</v>
      </c>
      <c r="AK178" s="285">
        <f t="shared" si="116"/>
        <v>0</v>
      </c>
      <c r="AL178" s="285">
        <f t="shared" si="117"/>
        <v>0</v>
      </c>
      <c r="AM178" s="285">
        <f t="shared" si="118"/>
        <v>0</v>
      </c>
      <c r="AN178" s="285">
        <f t="shared" si="119"/>
        <v>0</v>
      </c>
      <c r="AO178" s="285">
        <f t="shared" si="120"/>
        <v>0</v>
      </c>
      <c r="AP178" s="310">
        <f t="shared" si="121"/>
        <v>0</v>
      </c>
      <c r="AQ178" s="310">
        <f t="shared" si="122"/>
        <v>0</v>
      </c>
      <c r="AR178" s="310">
        <f t="shared" si="123"/>
        <v>0</v>
      </c>
      <c r="AS178" s="310">
        <f t="shared" si="124"/>
        <v>0</v>
      </c>
      <c r="AT178" s="310">
        <f t="shared" si="125"/>
        <v>0</v>
      </c>
      <c r="AU178" s="301">
        <f t="array" ref="AU178">IFERROR(INDEX(X178:AC178,SMALL(IF(AD178:AI178=AV178,COLUMN(AD178:AI178)-COLUMN(AD178)+1),COUNTIF(AP178:AP178,AV178))),0)</f>
        <v>0</v>
      </c>
      <c r="AV178" s="301">
        <f t="shared" si="126"/>
        <v>0</v>
      </c>
      <c r="AW178" s="301">
        <f t="array" ref="AW178">IFERROR(INDEX(AJ178:AO178,SMALL(IF(AD178:AI178=AV178,COLUMN(AD178:AI178)-COLUMN(AD178)+1),COUNTIF(AP178:AP178,AV178))),0)</f>
        <v>0</v>
      </c>
      <c r="AX178" s="302">
        <f t="array" ref="AX178">IFERROR(INDEX(X178:AC178,SMALL(IF(AD178:AI178=AY178,COLUMN(AD178:AI178)-COLUMN(AD178)+1),COUNTIF(AP178:AQ178,AY178))),0)</f>
        <v>0</v>
      </c>
      <c r="AY178" s="302">
        <f t="array" ref="AY178">IFERROR(LARGE(AD178:AI178,2),0)</f>
        <v>0</v>
      </c>
      <c r="AZ178" s="303">
        <f t="array" ref="AZ178">IFERROR(INDEX(AJ178:AO178,SMALL(IF(AD178:AI178=AY178,COLUMN(AD178:AI178)-COLUMN(AD178)+1),COUNTIF(AP178:AQ178,AY178))),0)</f>
        <v>0</v>
      </c>
      <c r="BA178" s="304">
        <f t="array" ref="BA178">IFERROR(INDEX(X178:AC178,SMALL(IF(AD178:AI178=BB178,COLUMN(AD178:AI178)-COLUMN(AD178)+1),COUNTIF(AP178:AR178,BB178))),0)</f>
        <v>0</v>
      </c>
      <c r="BB178" s="304">
        <f t="array" ref="BB178">IFERROR(LARGE(AD178:AI178,3),0)</f>
        <v>0</v>
      </c>
      <c r="BC178" s="304">
        <f t="array" ref="BC178">IFERROR(INDEX(AJ178:AO178,SMALL(IF(AD178:AI178=BB178,COLUMN(AD178:AI178)-COLUMN(AD178)+1),COUNTIF(AP178:AR178,BB178))),0)</f>
        <v>0</v>
      </c>
      <c r="BD178" s="305">
        <f t="array" ref="BD178">IFERROR(INDEX(X178:AC178,SMALL(IF(AD178:AI178=BE178,COLUMN(AD178:AI178)-COLUMN(AD178)+1),COUNTIF(AP178:AS178,BE178))),0)</f>
        <v>0</v>
      </c>
      <c r="BE178" s="305">
        <f t="shared" si="127"/>
        <v>0</v>
      </c>
      <c r="BF178" s="305">
        <f t="array" ref="BF178">IFERROR(INDEX(AJ178:AO178,SMALL(IF(AD178:AI178=BE178,COLUMN(AD178:AI178)-COLUMN(AD178)+1),COUNTIF(AP178:AS178,BE178))),0)</f>
        <v>0</v>
      </c>
      <c r="BG178" s="306">
        <f t="array" ref="BG178">IFERROR(INDEX(X178:AC178,SMALL(IF(AD178:AI178=BH178,COLUMN(AD178:AI178)-COLUMN(AD178)+1),COUNTIF(AP178:AT178,BH178))),0)</f>
        <v>0</v>
      </c>
      <c r="BH178" s="306">
        <f t="shared" si="128"/>
        <v>0</v>
      </c>
      <c r="BI178" s="306">
        <f t="array" ref="BI178">IFERROR(INDEX(AJ178:AO178,SMALL(IF(AD178:AI178=BH178,COLUMN(AD178:AI178)-COLUMN(AD178)+1),COUNTIF(AP178:AT178,BH178))),0)</f>
        <v>0</v>
      </c>
      <c r="BJ178" s="307">
        <f>IF(COUNTIF(AD178:AI178,0)=0,IF(COUNTIFS(AD178:AI178,"*F*")=0,SUM(LARGE(AD178:AI178,{1,2,3,4,5})),IF(COUNTIFS(AD178:AI178,"*F*")=1,SUM(LARGE(AD178:AI178,{1,2,3,4,5})),IF(COUNTIFS(AD178:AI178,"*F*")=2,"C",IF(COUNTIFS(AD178:AI178,"*F*")&gt;2,"F")))),IF(COUNTIFS(AD178:AH178,"*F*")=0,SUM(AD178:AH178),IF(COUNTIFS(AD178:AH178,"*F*")=1,"C",IF(COUNTIFS(AD178:AH178,"*F*")&gt;=2,"F"))))</f>
        <v>0</v>
      </c>
      <c r="BK178" s="308">
        <f t="shared" si="129"/>
        <v>0</v>
      </c>
    </row>
    <row r="179" spans="1:63" ht="15" x14ac:dyDescent="0.25">
      <c r="A179" s="317">
        <v>177</v>
      </c>
      <c r="B179" s="287" t="str">
        <f t="shared" si="102"/>
        <v/>
      </c>
      <c r="C179" s="296"/>
      <c r="D179" s="309"/>
      <c r="E179" s="309"/>
      <c r="F179" s="309"/>
      <c r="G179" s="309"/>
      <c r="H179" s="309"/>
      <c r="I179" s="309"/>
      <c r="J179" s="309"/>
      <c r="K179" s="309"/>
      <c r="L179" s="309"/>
      <c r="M179" s="315"/>
      <c r="N179" s="315"/>
      <c r="O179" s="309"/>
      <c r="P179" s="309"/>
      <c r="Q179" s="309"/>
      <c r="R179" s="309"/>
      <c r="S179" s="309"/>
      <c r="T179" s="309"/>
      <c r="U179" s="309"/>
      <c r="V179" s="309"/>
      <c r="W179" s="309"/>
      <c r="X179" s="294">
        <f t="shared" si="103"/>
        <v>0</v>
      </c>
      <c r="Y179" s="294">
        <f t="shared" si="104"/>
        <v>0</v>
      </c>
      <c r="Z179" s="294">
        <f t="shared" si="105"/>
        <v>0</v>
      </c>
      <c r="AA179" s="294">
        <f t="shared" si="106"/>
        <v>0</v>
      </c>
      <c r="AB179" s="294">
        <f t="shared" si="107"/>
        <v>0</v>
      </c>
      <c r="AC179" s="294">
        <f t="shared" si="108"/>
        <v>0</v>
      </c>
      <c r="AD179" s="284">
        <f t="shared" si="109"/>
        <v>0</v>
      </c>
      <c r="AE179" s="284">
        <f t="shared" si="110"/>
        <v>0</v>
      </c>
      <c r="AF179" s="284">
        <f t="shared" si="111"/>
        <v>0</v>
      </c>
      <c r="AG179" s="284">
        <f t="shared" si="112"/>
        <v>0</v>
      </c>
      <c r="AH179" s="284">
        <f t="shared" si="113"/>
        <v>0</v>
      </c>
      <c r="AI179" s="284">
        <f t="shared" si="114"/>
        <v>0</v>
      </c>
      <c r="AJ179" s="285">
        <f t="shared" si="115"/>
        <v>0</v>
      </c>
      <c r="AK179" s="285">
        <f t="shared" si="116"/>
        <v>0</v>
      </c>
      <c r="AL179" s="285">
        <f t="shared" si="117"/>
        <v>0</v>
      </c>
      <c r="AM179" s="285">
        <f t="shared" si="118"/>
        <v>0</v>
      </c>
      <c r="AN179" s="285">
        <f t="shared" si="119"/>
        <v>0</v>
      </c>
      <c r="AO179" s="285">
        <f t="shared" si="120"/>
        <v>0</v>
      </c>
      <c r="AP179" s="310">
        <f t="shared" si="121"/>
        <v>0</v>
      </c>
      <c r="AQ179" s="310">
        <f t="shared" si="122"/>
        <v>0</v>
      </c>
      <c r="AR179" s="310">
        <f t="shared" si="123"/>
        <v>0</v>
      </c>
      <c r="AS179" s="310">
        <f t="shared" si="124"/>
        <v>0</v>
      </c>
      <c r="AT179" s="310">
        <f t="shared" si="125"/>
        <v>0</v>
      </c>
      <c r="AU179" s="301">
        <f t="array" ref="AU179">IFERROR(INDEX(X179:AC179,SMALL(IF(AD179:AI179=AV179,COLUMN(AD179:AI179)-COLUMN(AD179)+1),COUNTIF(AP179:AP179,AV179))),0)</f>
        <v>0</v>
      </c>
      <c r="AV179" s="301">
        <f t="shared" si="126"/>
        <v>0</v>
      </c>
      <c r="AW179" s="301">
        <f t="array" ref="AW179">IFERROR(INDEX(AJ179:AO179,SMALL(IF(AD179:AI179=AV179,COLUMN(AD179:AI179)-COLUMN(AD179)+1),COUNTIF(AP179:AP179,AV179))),0)</f>
        <v>0</v>
      </c>
      <c r="AX179" s="302">
        <f t="array" ref="AX179">IFERROR(INDEX(X179:AC179,SMALL(IF(AD179:AI179=AY179,COLUMN(AD179:AI179)-COLUMN(AD179)+1),COUNTIF(AP179:AQ179,AY179))),0)</f>
        <v>0</v>
      </c>
      <c r="AY179" s="302">
        <f t="array" ref="AY179">IFERROR(LARGE(AD179:AI179,2),0)</f>
        <v>0</v>
      </c>
      <c r="AZ179" s="303">
        <f t="array" ref="AZ179">IFERROR(INDEX(AJ179:AO179,SMALL(IF(AD179:AI179=AY179,COLUMN(AD179:AI179)-COLUMN(AD179)+1),COUNTIF(AP179:AQ179,AY179))),0)</f>
        <v>0</v>
      </c>
      <c r="BA179" s="304">
        <f t="array" ref="BA179">IFERROR(INDEX(X179:AC179,SMALL(IF(AD179:AI179=BB179,COLUMN(AD179:AI179)-COLUMN(AD179)+1),COUNTIF(AP179:AR179,BB179))),0)</f>
        <v>0</v>
      </c>
      <c r="BB179" s="304">
        <f t="array" ref="BB179">IFERROR(LARGE(AD179:AI179,3),0)</f>
        <v>0</v>
      </c>
      <c r="BC179" s="304">
        <f t="array" ref="BC179">IFERROR(INDEX(AJ179:AO179,SMALL(IF(AD179:AI179=BB179,COLUMN(AD179:AI179)-COLUMN(AD179)+1),COUNTIF(AP179:AR179,BB179))),0)</f>
        <v>0</v>
      </c>
      <c r="BD179" s="305">
        <f t="array" ref="BD179">IFERROR(INDEX(X179:AC179,SMALL(IF(AD179:AI179=BE179,COLUMN(AD179:AI179)-COLUMN(AD179)+1),COUNTIF(AP179:AS179,BE179))),0)</f>
        <v>0</v>
      </c>
      <c r="BE179" s="305">
        <f t="shared" si="127"/>
        <v>0</v>
      </c>
      <c r="BF179" s="305">
        <f t="array" ref="BF179">IFERROR(INDEX(AJ179:AO179,SMALL(IF(AD179:AI179=BE179,COLUMN(AD179:AI179)-COLUMN(AD179)+1),COUNTIF(AP179:AS179,BE179))),0)</f>
        <v>0</v>
      </c>
      <c r="BG179" s="306">
        <f t="array" ref="BG179">IFERROR(INDEX(X179:AC179,SMALL(IF(AD179:AI179=BH179,COLUMN(AD179:AI179)-COLUMN(AD179)+1),COUNTIF(AP179:AT179,BH179))),0)</f>
        <v>0</v>
      </c>
      <c r="BH179" s="306">
        <f t="shared" si="128"/>
        <v>0</v>
      </c>
      <c r="BI179" s="306">
        <f t="array" ref="BI179">IFERROR(INDEX(AJ179:AO179,SMALL(IF(AD179:AI179=BH179,COLUMN(AD179:AI179)-COLUMN(AD179)+1),COUNTIF(AP179:AT179,BH179))),0)</f>
        <v>0</v>
      </c>
      <c r="BJ179" s="307">
        <f>IF(COUNTIF(AD179:AI179,0)=0,IF(COUNTIFS(AD179:AI179,"*F*")=0,SUM(LARGE(AD179:AI179,{1,2,3,4,5})),IF(COUNTIFS(AD179:AI179,"*F*")=1,SUM(LARGE(AD179:AI179,{1,2,3,4,5})),IF(COUNTIFS(AD179:AI179,"*F*")=2,"C",IF(COUNTIFS(AD179:AI179,"*F*")&gt;2,"F")))),IF(COUNTIFS(AD179:AH179,"*F*")=0,SUM(AD179:AH179),IF(COUNTIFS(AD179:AH179,"*F*")=1,"C",IF(COUNTIFS(AD179:AH179,"*F*")&gt;=2,"F"))))</f>
        <v>0</v>
      </c>
      <c r="BK179" s="308">
        <f t="shared" si="129"/>
        <v>0</v>
      </c>
    </row>
    <row r="180" spans="1:63" ht="15" x14ac:dyDescent="0.25">
      <c r="A180" s="317">
        <v>178</v>
      </c>
      <c r="B180" s="287" t="str">
        <f t="shared" si="102"/>
        <v/>
      </c>
      <c r="C180" s="296"/>
      <c r="D180" s="309"/>
      <c r="E180" s="309"/>
      <c r="F180" s="309"/>
      <c r="G180" s="309"/>
      <c r="H180" s="309"/>
      <c r="I180" s="309"/>
      <c r="J180" s="309"/>
      <c r="K180" s="309"/>
      <c r="L180" s="309"/>
      <c r="M180" s="315"/>
      <c r="N180" s="315"/>
      <c r="O180" s="309"/>
      <c r="P180" s="309"/>
      <c r="Q180" s="309"/>
      <c r="R180" s="309"/>
      <c r="S180" s="309"/>
      <c r="T180" s="309"/>
      <c r="U180" s="309"/>
      <c r="V180" s="309"/>
      <c r="W180" s="309"/>
      <c r="X180" s="294">
        <f t="shared" si="103"/>
        <v>0</v>
      </c>
      <c r="Y180" s="294">
        <f t="shared" si="104"/>
        <v>0</v>
      </c>
      <c r="Z180" s="294">
        <f t="shared" si="105"/>
        <v>0</v>
      </c>
      <c r="AA180" s="294">
        <f t="shared" si="106"/>
        <v>0</v>
      </c>
      <c r="AB180" s="294">
        <f t="shared" si="107"/>
        <v>0</v>
      </c>
      <c r="AC180" s="294">
        <f t="shared" si="108"/>
        <v>0</v>
      </c>
      <c r="AD180" s="284">
        <f t="shared" si="109"/>
        <v>0</v>
      </c>
      <c r="AE180" s="284">
        <f t="shared" si="110"/>
        <v>0</v>
      </c>
      <c r="AF180" s="284">
        <f t="shared" si="111"/>
        <v>0</v>
      </c>
      <c r="AG180" s="284">
        <f t="shared" si="112"/>
        <v>0</v>
      </c>
      <c r="AH180" s="284">
        <f t="shared" si="113"/>
        <v>0</v>
      </c>
      <c r="AI180" s="284">
        <f t="shared" si="114"/>
        <v>0</v>
      </c>
      <c r="AJ180" s="285">
        <f t="shared" si="115"/>
        <v>0</v>
      </c>
      <c r="AK180" s="285">
        <f t="shared" si="116"/>
        <v>0</v>
      </c>
      <c r="AL180" s="285">
        <f t="shared" si="117"/>
        <v>0</v>
      </c>
      <c r="AM180" s="285">
        <f t="shared" si="118"/>
        <v>0</v>
      </c>
      <c r="AN180" s="285">
        <f t="shared" si="119"/>
        <v>0</v>
      </c>
      <c r="AO180" s="285">
        <f t="shared" si="120"/>
        <v>0</v>
      </c>
      <c r="AP180" s="310">
        <f t="shared" si="121"/>
        <v>0</v>
      </c>
      <c r="AQ180" s="310">
        <f t="shared" si="122"/>
        <v>0</v>
      </c>
      <c r="AR180" s="310">
        <f t="shared" si="123"/>
        <v>0</v>
      </c>
      <c r="AS180" s="310">
        <f t="shared" si="124"/>
        <v>0</v>
      </c>
      <c r="AT180" s="310">
        <f t="shared" si="125"/>
        <v>0</v>
      </c>
      <c r="AU180" s="301">
        <f t="array" ref="AU180">IFERROR(INDEX(X180:AC180,SMALL(IF(AD180:AI180=AV180,COLUMN(AD180:AI180)-COLUMN(AD180)+1),COUNTIF(AP180:AP180,AV180))),0)</f>
        <v>0</v>
      </c>
      <c r="AV180" s="301">
        <f t="shared" si="126"/>
        <v>0</v>
      </c>
      <c r="AW180" s="301">
        <f t="array" ref="AW180">IFERROR(INDEX(AJ180:AO180,SMALL(IF(AD180:AI180=AV180,COLUMN(AD180:AI180)-COLUMN(AD180)+1),COUNTIF(AP180:AP180,AV180))),0)</f>
        <v>0</v>
      </c>
      <c r="AX180" s="302">
        <f t="array" ref="AX180">IFERROR(INDEX(X180:AC180,SMALL(IF(AD180:AI180=AY180,COLUMN(AD180:AI180)-COLUMN(AD180)+1),COUNTIF(AP180:AQ180,AY180))),0)</f>
        <v>0</v>
      </c>
      <c r="AY180" s="302">
        <f t="array" ref="AY180">IFERROR(LARGE(AD180:AI180,2),0)</f>
        <v>0</v>
      </c>
      <c r="AZ180" s="303">
        <f t="array" ref="AZ180">IFERROR(INDEX(AJ180:AO180,SMALL(IF(AD180:AI180=AY180,COLUMN(AD180:AI180)-COLUMN(AD180)+1),COUNTIF(AP180:AQ180,AY180))),0)</f>
        <v>0</v>
      </c>
      <c r="BA180" s="304">
        <f t="array" ref="BA180">IFERROR(INDEX(X180:AC180,SMALL(IF(AD180:AI180=BB180,COLUMN(AD180:AI180)-COLUMN(AD180)+1),COUNTIF(AP180:AR180,BB180))),0)</f>
        <v>0</v>
      </c>
      <c r="BB180" s="304">
        <f t="array" ref="BB180">IFERROR(LARGE(AD180:AI180,3),0)</f>
        <v>0</v>
      </c>
      <c r="BC180" s="304">
        <f t="array" ref="BC180">IFERROR(INDEX(AJ180:AO180,SMALL(IF(AD180:AI180=BB180,COLUMN(AD180:AI180)-COLUMN(AD180)+1),COUNTIF(AP180:AR180,BB180))),0)</f>
        <v>0</v>
      </c>
      <c r="BD180" s="305">
        <f t="array" ref="BD180">IFERROR(INDEX(X180:AC180,SMALL(IF(AD180:AI180=BE180,COLUMN(AD180:AI180)-COLUMN(AD180)+1),COUNTIF(AP180:AS180,BE180))),0)</f>
        <v>0</v>
      </c>
      <c r="BE180" s="305">
        <f t="shared" si="127"/>
        <v>0</v>
      </c>
      <c r="BF180" s="305">
        <f t="array" ref="BF180">IFERROR(INDEX(AJ180:AO180,SMALL(IF(AD180:AI180=BE180,COLUMN(AD180:AI180)-COLUMN(AD180)+1),COUNTIF(AP180:AS180,BE180))),0)</f>
        <v>0</v>
      </c>
      <c r="BG180" s="306">
        <f t="array" ref="BG180">IFERROR(INDEX(X180:AC180,SMALL(IF(AD180:AI180=BH180,COLUMN(AD180:AI180)-COLUMN(AD180)+1),COUNTIF(AP180:AT180,BH180))),0)</f>
        <v>0</v>
      </c>
      <c r="BH180" s="306">
        <f t="shared" si="128"/>
        <v>0</v>
      </c>
      <c r="BI180" s="306">
        <f t="array" ref="BI180">IFERROR(INDEX(AJ180:AO180,SMALL(IF(AD180:AI180=BH180,COLUMN(AD180:AI180)-COLUMN(AD180)+1),COUNTIF(AP180:AT180,BH180))),0)</f>
        <v>0</v>
      </c>
      <c r="BJ180" s="307">
        <f>IF(COUNTIF(AD180:AI180,0)=0,IF(COUNTIFS(AD180:AI180,"*F*")=0,SUM(LARGE(AD180:AI180,{1,2,3,4,5})),IF(COUNTIFS(AD180:AI180,"*F*")=1,SUM(LARGE(AD180:AI180,{1,2,3,4,5})),IF(COUNTIFS(AD180:AI180,"*F*")=2,"C",IF(COUNTIFS(AD180:AI180,"*F*")&gt;2,"F")))),IF(COUNTIFS(AD180:AH180,"*F*")=0,SUM(AD180:AH180),IF(COUNTIFS(AD180:AH180,"*F*")=1,"C",IF(COUNTIFS(AD180:AH180,"*F*")&gt;=2,"F"))))</f>
        <v>0</v>
      </c>
      <c r="BK180" s="308">
        <f t="shared" si="129"/>
        <v>0</v>
      </c>
    </row>
    <row r="181" spans="1:63" ht="15" x14ac:dyDescent="0.25">
      <c r="A181" s="317">
        <v>179</v>
      </c>
      <c r="B181" s="287" t="str">
        <f t="shared" si="102"/>
        <v/>
      </c>
      <c r="C181" s="296"/>
      <c r="D181" s="309"/>
      <c r="E181" s="309"/>
      <c r="F181" s="309"/>
      <c r="G181" s="309"/>
      <c r="H181" s="309"/>
      <c r="I181" s="309"/>
      <c r="J181" s="309"/>
      <c r="K181" s="309"/>
      <c r="L181" s="309"/>
      <c r="M181" s="315"/>
      <c r="N181" s="315"/>
      <c r="O181" s="309"/>
      <c r="P181" s="309"/>
      <c r="Q181" s="309"/>
      <c r="R181" s="309"/>
      <c r="S181" s="309"/>
      <c r="T181" s="309"/>
      <c r="U181" s="309"/>
      <c r="V181" s="309"/>
      <c r="W181" s="309"/>
      <c r="X181" s="294">
        <f t="shared" si="103"/>
        <v>0</v>
      </c>
      <c r="Y181" s="294">
        <f t="shared" si="104"/>
        <v>0</v>
      </c>
      <c r="Z181" s="294">
        <f t="shared" si="105"/>
        <v>0</v>
      </c>
      <c r="AA181" s="294">
        <f t="shared" si="106"/>
        <v>0</v>
      </c>
      <c r="AB181" s="294">
        <f t="shared" si="107"/>
        <v>0</v>
      </c>
      <c r="AC181" s="294">
        <f t="shared" si="108"/>
        <v>0</v>
      </c>
      <c r="AD181" s="284">
        <f t="shared" si="109"/>
        <v>0</v>
      </c>
      <c r="AE181" s="284">
        <f t="shared" si="110"/>
        <v>0</v>
      </c>
      <c r="AF181" s="284">
        <f t="shared" si="111"/>
        <v>0</v>
      </c>
      <c r="AG181" s="284">
        <f t="shared" si="112"/>
        <v>0</v>
      </c>
      <c r="AH181" s="284">
        <f t="shared" si="113"/>
        <v>0</v>
      </c>
      <c r="AI181" s="284">
        <f t="shared" si="114"/>
        <v>0</v>
      </c>
      <c r="AJ181" s="285">
        <f t="shared" si="115"/>
        <v>0</v>
      </c>
      <c r="AK181" s="285">
        <f t="shared" si="116"/>
        <v>0</v>
      </c>
      <c r="AL181" s="285">
        <f t="shared" si="117"/>
        <v>0</v>
      </c>
      <c r="AM181" s="285">
        <f t="shared" si="118"/>
        <v>0</v>
      </c>
      <c r="AN181" s="285">
        <f t="shared" si="119"/>
        <v>0</v>
      </c>
      <c r="AO181" s="285">
        <f t="shared" si="120"/>
        <v>0</v>
      </c>
      <c r="AP181" s="310">
        <f t="shared" si="121"/>
        <v>0</v>
      </c>
      <c r="AQ181" s="310">
        <f t="shared" si="122"/>
        <v>0</v>
      </c>
      <c r="AR181" s="310">
        <f t="shared" si="123"/>
        <v>0</v>
      </c>
      <c r="AS181" s="310">
        <f t="shared" si="124"/>
        <v>0</v>
      </c>
      <c r="AT181" s="310">
        <f t="shared" si="125"/>
        <v>0</v>
      </c>
      <c r="AU181" s="301">
        <f t="array" ref="AU181">IFERROR(INDEX(X181:AC181,SMALL(IF(AD181:AI181=AV181,COLUMN(AD181:AI181)-COLUMN(AD181)+1),COUNTIF(AP181:AP181,AV181))),0)</f>
        <v>0</v>
      </c>
      <c r="AV181" s="301">
        <f t="shared" si="126"/>
        <v>0</v>
      </c>
      <c r="AW181" s="301">
        <f t="array" ref="AW181">IFERROR(INDEX(AJ181:AO181,SMALL(IF(AD181:AI181=AV181,COLUMN(AD181:AI181)-COLUMN(AD181)+1),COUNTIF(AP181:AP181,AV181))),0)</f>
        <v>0</v>
      </c>
      <c r="AX181" s="302">
        <f t="array" ref="AX181">IFERROR(INDEX(X181:AC181,SMALL(IF(AD181:AI181=AY181,COLUMN(AD181:AI181)-COLUMN(AD181)+1),COUNTIF(AP181:AQ181,AY181))),0)</f>
        <v>0</v>
      </c>
      <c r="AY181" s="302">
        <f t="array" ref="AY181">IFERROR(LARGE(AD181:AI181,2),0)</f>
        <v>0</v>
      </c>
      <c r="AZ181" s="303">
        <f t="array" ref="AZ181">IFERROR(INDEX(AJ181:AO181,SMALL(IF(AD181:AI181=AY181,COLUMN(AD181:AI181)-COLUMN(AD181)+1),COUNTIF(AP181:AQ181,AY181))),0)</f>
        <v>0</v>
      </c>
      <c r="BA181" s="304">
        <f t="array" ref="BA181">IFERROR(INDEX(X181:AC181,SMALL(IF(AD181:AI181=BB181,COLUMN(AD181:AI181)-COLUMN(AD181)+1),COUNTIF(AP181:AR181,BB181))),0)</f>
        <v>0</v>
      </c>
      <c r="BB181" s="304">
        <f t="array" ref="BB181">IFERROR(LARGE(AD181:AI181,3),0)</f>
        <v>0</v>
      </c>
      <c r="BC181" s="304">
        <f t="array" ref="BC181">IFERROR(INDEX(AJ181:AO181,SMALL(IF(AD181:AI181=BB181,COLUMN(AD181:AI181)-COLUMN(AD181)+1),COUNTIF(AP181:AR181,BB181))),0)</f>
        <v>0</v>
      </c>
      <c r="BD181" s="305">
        <f t="array" ref="BD181">IFERROR(INDEX(X181:AC181,SMALL(IF(AD181:AI181=BE181,COLUMN(AD181:AI181)-COLUMN(AD181)+1),COUNTIF(AP181:AS181,BE181))),0)</f>
        <v>0</v>
      </c>
      <c r="BE181" s="305">
        <f t="shared" si="127"/>
        <v>0</v>
      </c>
      <c r="BF181" s="305">
        <f t="array" ref="BF181">IFERROR(INDEX(AJ181:AO181,SMALL(IF(AD181:AI181=BE181,COLUMN(AD181:AI181)-COLUMN(AD181)+1),COUNTIF(AP181:AS181,BE181))),0)</f>
        <v>0</v>
      </c>
      <c r="BG181" s="306">
        <f t="array" ref="BG181">IFERROR(INDEX(X181:AC181,SMALL(IF(AD181:AI181=BH181,COLUMN(AD181:AI181)-COLUMN(AD181)+1),COUNTIF(AP181:AT181,BH181))),0)</f>
        <v>0</v>
      </c>
      <c r="BH181" s="306">
        <f t="shared" si="128"/>
        <v>0</v>
      </c>
      <c r="BI181" s="306">
        <f t="array" ref="BI181">IFERROR(INDEX(AJ181:AO181,SMALL(IF(AD181:AI181=BH181,COLUMN(AD181:AI181)-COLUMN(AD181)+1),COUNTIF(AP181:AT181,BH181))),0)</f>
        <v>0</v>
      </c>
      <c r="BJ181" s="307">
        <f>IF(COUNTIF(AD181:AI181,0)=0,IF(COUNTIFS(AD181:AI181,"*F*")=0,SUM(LARGE(AD181:AI181,{1,2,3,4,5})),IF(COUNTIFS(AD181:AI181,"*F*")=1,SUM(LARGE(AD181:AI181,{1,2,3,4,5})),IF(COUNTIFS(AD181:AI181,"*F*")=2,"C",IF(COUNTIFS(AD181:AI181,"*F*")&gt;2,"F")))),IF(COUNTIFS(AD181:AH181,"*F*")=0,SUM(AD181:AH181),IF(COUNTIFS(AD181:AH181,"*F*")=1,"C",IF(COUNTIFS(AD181:AH181,"*F*")&gt;=2,"F"))))</f>
        <v>0</v>
      </c>
      <c r="BK181" s="308">
        <f t="shared" si="129"/>
        <v>0</v>
      </c>
    </row>
    <row r="182" spans="1:63" ht="15" x14ac:dyDescent="0.25">
      <c r="A182" s="317">
        <v>180</v>
      </c>
      <c r="B182" s="287" t="str">
        <f t="shared" si="102"/>
        <v/>
      </c>
      <c r="C182" s="296"/>
      <c r="D182" s="309"/>
      <c r="E182" s="309"/>
      <c r="F182" s="309"/>
      <c r="G182" s="309"/>
      <c r="H182" s="309"/>
      <c r="I182" s="309"/>
      <c r="J182" s="309"/>
      <c r="K182" s="309"/>
      <c r="L182" s="309"/>
      <c r="M182" s="315"/>
      <c r="N182" s="315"/>
      <c r="O182" s="309"/>
      <c r="P182" s="309"/>
      <c r="Q182" s="309"/>
      <c r="R182" s="309"/>
      <c r="S182" s="309"/>
      <c r="T182" s="309"/>
      <c r="U182" s="309"/>
      <c r="V182" s="309"/>
      <c r="W182" s="309"/>
      <c r="X182" s="294">
        <f t="shared" si="103"/>
        <v>0</v>
      </c>
      <c r="Y182" s="294">
        <f t="shared" si="104"/>
        <v>0</v>
      </c>
      <c r="Z182" s="294">
        <f t="shared" si="105"/>
        <v>0</v>
      </c>
      <c r="AA182" s="294">
        <f t="shared" si="106"/>
        <v>0</v>
      </c>
      <c r="AB182" s="294">
        <f t="shared" si="107"/>
        <v>0</v>
      </c>
      <c r="AC182" s="294">
        <f t="shared" si="108"/>
        <v>0</v>
      </c>
      <c r="AD182" s="284">
        <f t="shared" si="109"/>
        <v>0</v>
      </c>
      <c r="AE182" s="284">
        <f t="shared" si="110"/>
        <v>0</v>
      </c>
      <c r="AF182" s="284">
        <f t="shared" si="111"/>
        <v>0</v>
      </c>
      <c r="AG182" s="284">
        <f t="shared" si="112"/>
        <v>0</v>
      </c>
      <c r="AH182" s="284">
        <f t="shared" si="113"/>
        <v>0</v>
      </c>
      <c r="AI182" s="284">
        <f t="shared" si="114"/>
        <v>0</v>
      </c>
      <c r="AJ182" s="285">
        <f t="shared" si="115"/>
        <v>0</v>
      </c>
      <c r="AK182" s="285">
        <f t="shared" si="116"/>
        <v>0</v>
      </c>
      <c r="AL182" s="285">
        <f t="shared" si="117"/>
        <v>0</v>
      </c>
      <c r="AM182" s="285">
        <f t="shared" si="118"/>
        <v>0</v>
      </c>
      <c r="AN182" s="285">
        <f t="shared" si="119"/>
        <v>0</v>
      </c>
      <c r="AO182" s="285">
        <f t="shared" si="120"/>
        <v>0</v>
      </c>
      <c r="AP182" s="310">
        <f t="shared" si="121"/>
        <v>0</v>
      </c>
      <c r="AQ182" s="310">
        <f t="shared" si="122"/>
        <v>0</v>
      </c>
      <c r="AR182" s="310">
        <f t="shared" si="123"/>
        <v>0</v>
      </c>
      <c r="AS182" s="310">
        <f t="shared" si="124"/>
        <v>0</v>
      </c>
      <c r="AT182" s="310">
        <f t="shared" si="125"/>
        <v>0</v>
      </c>
      <c r="AU182" s="301">
        <f t="array" ref="AU182">IFERROR(INDEX(X182:AC182,SMALL(IF(AD182:AI182=AV182,COLUMN(AD182:AI182)-COLUMN(AD182)+1),COUNTIF(AP182:AP182,AV182))),0)</f>
        <v>0</v>
      </c>
      <c r="AV182" s="301">
        <f t="shared" si="126"/>
        <v>0</v>
      </c>
      <c r="AW182" s="301">
        <f t="array" ref="AW182">IFERROR(INDEX(AJ182:AO182,SMALL(IF(AD182:AI182=AV182,COLUMN(AD182:AI182)-COLUMN(AD182)+1),COUNTIF(AP182:AP182,AV182))),0)</f>
        <v>0</v>
      </c>
      <c r="AX182" s="302">
        <f t="array" ref="AX182">IFERROR(INDEX(X182:AC182,SMALL(IF(AD182:AI182=AY182,COLUMN(AD182:AI182)-COLUMN(AD182)+1),COUNTIF(AP182:AQ182,AY182))),0)</f>
        <v>0</v>
      </c>
      <c r="AY182" s="302">
        <f t="array" ref="AY182">IFERROR(LARGE(AD182:AI182,2),0)</f>
        <v>0</v>
      </c>
      <c r="AZ182" s="303">
        <f t="array" ref="AZ182">IFERROR(INDEX(AJ182:AO182,SMALL(IF(AD182:AI182=AY182,COLUMN(AD182:AI182)-COLUMN(AD182)+1),COUNTIF(AP182:AQ182,AY182))),0)</f>
        <v>0</v>
      </c>
      <c r="BA182" s="304">
        <f t="array" ref="BA182">IFERROR(INDEX(X182:AC182,SMALL(IF(AD182:AI182=BB182,COLUMN(AD182:AI182)-COLUMN(AD182)+1),COUNTIF(AP182:AR182,BB182))),0)</f>
        <v>0</v>
      </c>
      <c r="BB182" s="304">
        <f t="array" ref="BB182">IFERROR(LARGE(AD182:AI182,3),0)</f>
        <v>0</v>
      </c>
      <c r="BC182" s="304">
        <f t="array" ref="BC182">IFERROR(INDEX(AJ182:AO182,SMALL(IF(AD182:AI182=BB182,COLUMN(AD182:AI182)-COLUMN(AD182)+1),COUNTIF(AP182:AR182,BB182))),0)</f>
        <v>0</v>
      </c>
      <c r="BD182" s="305">
        <f t="array" ref="BD182">IFERROR(INDEX(X182:AC182,SMALL(IF(AD182:AI182=BE182,COLUMN(AD182:AI182)-COLUMN(AD182)+1),COUNTIF(AP182:AS182,BE182))),0)</f>
        <v>0</v>
      </c>
      <c r="BE182" s="305">
        <f t="shared" si="127"/>
        <v>0</v>
      </c>
      <c r="BF182" s="305">
        <f t="array" ref="BF182">IFERROR(INDEX(AJ182:AO182,SMALL(IF(AD182:AI182=BE182,COLUMN(AD182:AI182)-COLUMN(AD182)+1),COUNTIF(AP182:AS182,BE182))),0)</f>
        <v>0</v>
      </c>
      <c r="BG182" s="306">
        <f t="array" ref="BG182">IFERROR(INDEX(X182:AC182,SMALL(IF(AD182:AI182=BH182,COLUMN(AD182:AI182)-COLUMN(AD182)+1),COUNTIF(AP182:AT182,BH182))),0)</f>
        <v>0</v>
      </c>
      <c r="BH182" s="306">
        <f t="shared" si="128"/>
        <v>0</v>
      </c>
      <c r="BI182" s="306">
        <f t="array" ref="BI182">IFERROR(INDEX(AJ182:AO182,SMALL(IF(AD182:AI182=BH182,COLUMN(AD182:AI182)-COLUMN(AD182)+1),COUNTIF(AP182:AT182,BH182))),0)</f>
        <v>0</v>
      </c>
      <c r="BJ182" s="307">
        <f>IF(COUNTIF(AD182:AI182,0)=0,IF(COUNTIFS(AD182:AI182,"*F*")=0,SUM(LARGE(AD182:AI182,{1,2,3,4,5})),IF(COUNTIFS(AD182:AI182,"*F*")=1,SUM(LARGE(AD182:AI182,{1,2,3,4,5})),IF(COUNTIFS(AD182:AI182,"*F*")=2,"C",IF(COUNTIFS(AD182:AI182,"*F*")&gt;2,"F")))),IF(COUNTIFS(AD182:AH182,"*F*")=0,SUM(AD182:AH182),IF(COUNTIFS(AD182:AH182,"*F*")=1,"C",IF(COUNTIFS(AD182:AH182,"*F*")&gt;=2,"F"))))</f>
        <v>0</v>
      </c>
      <c r="BK182" s="308">
        <f t="shared" si="129"/>
        <v>0</v>
      </c>
    </row>
    <row r="183" spans="1:63" ht="15" x14ac:dyDescent="0.25">
      <c r="A183" s="317">
        <v>181</v>
      </c>
      <c r="B183" s="287" t="str">
        <f t="shared" si="102"/>
        <v/>
      </c>
      <c r="C183" s="296"/>
      <c r="D183" s="309"/>
      <c r="E183" s="309"/>
      <c r="F183" s="309"/>
      <c r="G183" s="309"/>
      <c r="H183" s="309"/>
      <c r="I183" s="309"/>
      <c r="J183" s="309"/>
      <c r="K183" s="309"/>
      <c r="L183" s="309"/>
      <c r="M183" s="315"/>
      <c r="N183" s="315"/>
      <c r="O183" s="309"/>
      <c r="P183" s="309"/>
      <c r="Q183" s="309"/>
      <c r="R183" s="309"/>
      <c r="S183" s="309"/>
      <c r="T183" s="309"/>
      <c r="U183" s="309"/>
      <c r="V183" s="309"/>
      <c r="W183" s="309"/>
      <c r="X183" s="294">
        <f t="shared" si="103"/>
        <v>0</v>
      </c>
      <c r="Y183" s="294">
        <f t="shared" si="104"/>
        <v>0</v>
      </c>
      <c r="Z183" s="294">
        <f t="shared" si="105"/>
        <v>0</v>
      </c>
      <c r="AA183" s="294">
        <f t="shared" si="106"/>
        <v>0</v>
      </c>
      <c r="AB183" s="294">
        <f t="shared" si="107"/>
        <v>0</v>
      </c>
      <c r="AC183" s="294">
        <f t="shared" si="108"/>
        <v>0</v>
      </c>
      <c r="AD183" s="284">
        <f t="shared" si="109"/>
        <v>0</v>
      </c>
      <c r="AE183" s="284">
        <f t="shared" si="110"/>
        <v>0</v>
      </c>
      <c r="AF183" s="284">
        <f t="shared" si="111"/>
        <v>0</v>
      </c>
      <c r="AG183" s="284">
        <f t="shared" si="112"/>
        <v>0</v>
      </c>
      <c r="AH183" s="284">
        <f t="shared" si="113"/>
        <v>0</v>
      </c>
      <c r="AI183" s="284">
        <f t="shared" si="114"/>
        <v>0</v>
      </c>
      <c r="AJ183" s="285">
        <f t="shared" si="115"/>
        <v>0</v>
      </c>
      <c r="AK183" s="285">
        <f t="shared" si="116"/>
        <v>0</v>
      </c>
      <c r="AL183" s="285">
        <f t="shared" si="117"/>
        <v>0</v>
      </c>
      <c r="AM183" s="285">
        <f t="shared" si="118"/>
        <v>0</v>
      </c>
      <c r="AN183" s="285">
        <f t="shared" si="119"/>
        <v>0</v>
      </c>
      <c r="AO183" s="285">
        <f t="shared" si="120"/>
        <v>0</v>
      </c>
      <c r="AP183" s="310">
        <f t="shared" si="121"/>
        <v>0</v>
      </c>
      <c r="AQ183" s="310">
        <f t="shared" si="122"/>
        <v>0</v>
      </c>
      <c r="AR183" s="310">
        <f t="shared" si="123"/>
        <v>0</v>
      </c>
      <c r="AS183" s="310">
        <f t="shared" si="124"/>
        <v>0</v>
      </c>
      <c r="AT183" s="310">
        <f t="shared" si="125"/>
        <v>0</v>
      </c>
      <c r="AU183" s="301">
        <f t="array" ref="AU183">IFERROR(INDEX(X183:AC183,SMALL(IF(AD183:AI183=AV183,COLUMN(AD183:AI183)-COLUMN(AD183)+1),COUNTIF(AP183:AP183,AV183))),0)</f>
        <v>0</v>
      </c>
      <c r="AV183" s="301">
        <f t="shared" si="126"/>
        <v>0</v>
      </c>
      <c r="AW183" s="301">
        <f t="array" ref="AW183">IFERROR(INDEX(AJ183:AO183,SMALL(IF(AD183:AI183=AV183,COLUMN(AD183:AI183)-COLUMN(AD183)+1),COUNTIF(AP183:AP183,AV183))),0)</f>
        <v>0</v>
      </c>
      <c r="AX183" s="302">
        <f t="array" ref="AX183">IFERROR(INDEX(X183:AC183,SMALL(IF(AD183:AI183=AY183,COLUMN(AD183:AI183)-COLUMN(AD183)+1),COUNTIF(AP183:AQ183,AY183))),0)</f>
        <v>0</v>
      </c>
      <c r="AY183" s="302">
        <f t="array" ref="AY183">IFERROR(LARGE(AD183:AI183,2),0)</f>
        <v>0</v>
      </c>
      <c r="AZ183" s="303">
        <f t="array" ref="AZ183">IFERROR(INDEX(AJ183:AO183,SMALL(IF(AD183:AI183=AY183,COLUMN(AD183:AI183)-COLUMN(AD183)+1),COUNTIF(AP183:AQ183,AY183))),0)</f>
        <v>0</v>
      </c>
      <c r="BA183" s="304">
        <f t="array" ref="BA183">IFERROR(INDEX(X183:AC183,SMALL(IF(AD183:AI183=BB183,COLUMN(AD183:AI183)-COLUMN(AD183)+1),COUNTIF(AP183:AR183,BB183))),0)</f>
        <v>0</v>
      </c>
      <c r="BB183" s="304">
        <f t="array" ref="BB183">IFERROR(LARGE(AD183:AI183,3),0)</f>
        <v>0</v>
      </c>
      <c r="BC183" s="304">
        <f t="array" ref="BC183">IFERROR(INDEX(AJ183:AO183,SMALL(IF(AD183:AI183=BB183,COLUMN(AD183:AI183)-COLUMN(AD183)+1),COUNTIF(AP183:AR183,BB183))),0)</f>
        <v>0</v>
      </c>
      <c r="BD183" s="305">
        <f t="array" ref="BD183">IFERROR(INDEX(X183:AC183,SMALL(IF(AD183:AI183=BE183,COLUMN(AD183:AI183)-COLUMN(AD183)+1),COUNTIF(AP183:AS183,BE183))),0)</f>
        <v>0</v>
      </c>
      <c r="BE183" s="305">
        <f t="shared" si="127"/>
        <v>0</v>
      </c>
      <c r="BF183" s="305">
        <f t="array" ref="BF183">IFERROR(INDEX(AJ183:AO183,SMALL(IF(AD183:AI183=BE183,COLUMN(AD183:AI183)-COLUMN(AD183)+1),COUNTIF(AP183:AS183,BE183))),0)</f>
        <v>0</v>
      </c>
      <c r="BG183" s="306">
        <f t="array" ref="BG183">IFERROR(INDEX(X183:AC183,SMALL(IF(AD183:AI183=BH183,COLUMN(AD183:AI183)-COLUMN(AD183)+1),COUNTIF(AP183:AT183,BH183))),0)</f>
        <v>0</v>
      </c>
      <c r="BH183" s="306">
        <f t="shared" si="128"/>
        <v>0</v>
      </c>
      <c r="BI183" s="306">
        <f t="array" ref="BI183">IFERROR(INDEX(AJ183:AO183,SMALL(IF(AD183:AI183=BH183,COLUMN(AD183:AI183)-COLUMN(AD183)+1),COUNTIF(AP183:AT183,BH183))),0)</f>
        <v>0</v>
      </c>
      <c r="BJ183" s="307">
        <f>IF(COUNTIF(AD183:AI183,0)=0,IF(COUNTIFS(AD183:AI183,"*F*")=0,SUM(LARGE(AD183:AI183,{1,2,3,4,5})),IF(COUNTIFS(AD183:AI183,"*F*")=1,SUM(LARGE(AD183:AI183,{1,2,3,4,5})),IF(COUNTIFS(AD183:AI183,"*F*")=2,"C",IF(COUNTIFS(AD183:AI183,"*F*")&gt;2,"F")))),IF(COUNTIFS(AD183:AH183,"*F*")=0,SUM(AD183:AH183),IF(COUNTIFS(AD183:AH183,"*F*")=1,"C",IF(COUNTIFS(AD183:AH183,"*F*")&gt;=2,"F"))))</f>
        <v>0</v>
      </c>
      <c r="BK183" s="308">
        <f t="shared" si="129"/>
        <v>0</v>
      </c>
    </row>
    <row r="184" spans="1:63" ht="15" x14ac:dyDescent="0.25">
      <c r="A184" s="317">
        <v>182</v>
      </c>
      <c r="B184" s="287" t="str">
        <f t="shared" si="102"/>
        <v/>
      </c>
      <c r="C184" s="296"/>
      <c r="D184" s="309"/>
      <c r="E184" s="309"/>
      <c r="F184" s="309"/>
      <c r="G184" s="309"/>
      <c r="H184" s="309"/>
      <c r="I184" s="309"/>
      <c r="J184" s="309"/>
      <c r="K184" s="309"/>
      <c r="L184" s="309"/>
      <c r="M184" s="309"/>
      <c r="N184" s="309"/>
      <c r="O184" s="309"/>
      <c r="P184" s="309"/>
      <c r="Q184" s="309"/>
      <c r="R184" s="309"/>
      <c r="S184" s="309"/>
      <c r="T184" s="309"/>
      <c r="U184" s="309"/>
      <c r="V184" s="309"/>
      <c r="W184" s="309"/>
      <c r="X184" s="294">
        <f t="shared" si="103"/>
        <v>0</v>
      </c>
      <c r="Y184" s="294">
        <f t="shared" si="104"/>
        <v>0</v>
      </c>
      <c r="Z184" s="294">
        <f t="shared" si="105"/>
        <v>0</v>
      </c>
      <c r="AA184" s="294">
        <f t="shared" si="106"/>
        <v>0</v>
      </c>
      <c r="AB184" s="294">
        <f t="shared" si="107"/>
        <v>0</v>
      </c>
      <c r="AC184" s="294">
        <f t="shared" si="108"/>
        <v>0</v>
      </c>
      <c r="AD184" s="284">
        <f t="shared" si="109"/>
        <v>0</v>
      </c>
      <c r="AE184" s="284">
        <f t="shared" si="110"/>
        <v>0</v>
      </c>
      <c r="AF184" s="284">
        <f t="shared" si="111"/>
        <v>0</v>
      </c>
      <c r="AG184" s="284">
        <f t="shared" si="112"/>
        <v>0</v>
      </c>
      <c r="AH184" s="284">
        <f t="shared" si="113"/>
        <v>0</v>
      </c>
      <c r="AI184" s="284">
        <f t="shared" si="114"/>
        <v>0</v>
      </c>
      <c r="AJ184" s="285">
        <f t="shared" si="115"/>
        <v>0</v>
      </c>
      <c r="AK184" s="285">
        <f t="shared" si="116"/>
        <v>0</v>
      </c>
      <c r="AL184" s="285">
        <f t="shared" si="117"/>
        <v>0</v>
      </c>
      <c r="AM184" s="285">
        <f t="shared" si="118"/>
        <v>0</v>
      </c>
      <c r="AN184" s="285">
        <f t="shared" si="119"/>
        <v>0</v>
      </c>
      <c r="AO184" s="285">
        <f t="shared" si="120"/>
        <v>0</v>
      </c>
      <c r="AP184" s="310">
        <f t="shared" si="121"/>
        <v>0</v>
      </c>
      <c r="AQ184" s="310">
        <f t="shared" si="122"/>
        <v>0</v>
      </c>
      <c r="AR184" s="310">
        <f t="shared" si="123"/>
        <v>0</v>
      </c>
      <c r="AS184" s="310">
        <f t="shared" si="124"/>
        <v>0</v>
      </c>
      <c r="AT184" s="310">
        <f t="shared" si="125"/>
        <v>0</v>
      </c>
      <c r="AU184" s="301">
        <f t="array" ref="AU184">IFERROR(INDEX(X184:AC184,SMALL(IF(AD184:AI184=AV184,COLUMN(AD184:AI184)-COLUMN(AD184)+1),COUNTIF(AP184:AP184,AV184))),0)</f>
        <v>0</v>
      </c>
      <c r="AV184" s="301">
        <f t="shared" si="126"/>
        <v>0</v>
      </c>
      <c r="AW184" s="301">
        <f t="array" ref="AW184">IFERROR(INDEX(AJ184:AO184,SMALL(IF(AD184:AI184=AV184,COLUMN(AD184:AI184)-COLUMN(AD184)+1),COUNTIF(AP184:AP184,AV184))),0)</f>
        <v>0</v>
      </c>
      <c r="AX184" s="302">
        <f t="array" ref="AX184">IFERROR(INDEX(X184:AC184,SMALL(IF(AD184:AI184=AY184,COLUMN(AD184:AI184)-COLUMN(AD184)+1),COUNTIF(AP184:AQ184,AY184))),0)</f>
        <v>0</v>
      </c>
      <c r="AY184" s="302">
        <f t="array" ref="AY184">IFERROR(LARGE(AD184:AI184,2),0)</f>
        <v>0</v>
      </c>
      <c r="AZ184" s="303">
        <f t="array" ref="AZ184">IFERROR(INDEX(AJ184:AO184,SMALL(IF(AD184:AI184=AY184,COLUMN(AD184:AI184)-COLUMN(AD184)+1),COUNTIF(AP184:AQ184,AY184))),0)</f>
        <v>0</v>
      </c>
      <c r="BA184" s="304">
        <f t="array" ref="BA184">IFERROR(INDEX(X184:AC184,SMALL(IF(AD184:AI184=BB184,COLUMN(AD184:AI184)-COLUMN(AD184)+1),COUNTIF(AP184:AR184,BB184))),0)</f>
        <v>0</v>
      </c>
      <c r="BB184" s="304">
        <f t="array" ref="BB184">IFERROR(LARGE(AD184:AI184,3),0)</f>
        <v>0</v>
      </c>
      <c r="BC184" s="304">
        <f t="array" ref="BC184">IFERROR(INDEX(AJ184:AO184,SMALL(IF(AD184:AI184=BB184,COLUMN(AD184:AI184)-COLUMN(AD184)+1),COUNTIF(AP184:AR184,BB184))),0)</f>
        <v>0</v>
      </c>
      <c r="BD184" s="305">
        <f t="array" ref="BD184">IFERROR(INDEX(X184:AC184,SMALL(IF(AD184:AI184=BE184,COLUMN(AD184:AI184)-COLUMN(AD184)+1),COUNTIF(AP184:AS184,BE184))),0)</f>
        <v>0</v>
      </c>
      <c r="BE184" s="305">
        <f t="shared" si="127"/>
        <v>0</v>
      </c>
      <c r="BF184" s="305">
        <f t="array" ref="BF184">IFERROR(INDEX(AJ184:AO184,SMALL(IF(AD184:AI184=BE184,COLUMN(AD184:AI184)-COLUMN(AD184)+1),COUNTIF(AP184:AS184,BE184))),0)</f>
        <v>0</v>
      </c>
      <c r="BG184" s="306">
        <f t="array" ref="BG184">IFERROR(INDEX(X184:AC184,SMALL(IF(AD184:AI184=BH184,COLUMN(AD184:AI184)-COLUMN(AD184)+1),COUNTIF(AP184:AT184,BH184))),0)</f>
        <v>0</v>
      </c>
      <c r="BH184" s="306">
        <f t="shared" si="128"/>
        <v>0</v>
      </c>
      <c r="BI184" s="306">
        <f t="array" ref="BI184">IFERROR(INDEX(AJ184:AO184,SMALL(IF(AD184:AI184=BH184,COLUMN(AD184:AI184)-COLUMN(AD184)+1),COUNTIF(AP184:AT184,BH184))),0)</f>
        <v>0</v>
      </c>
      <c r="BJ184" s="307">
        <f>IF(COUNTIF(AD184:AI184,0)=0,IF(COUNTIFS(AD184:AI184,"*F*")=0,SUM(LARGE(AD184:AI184,{1,2,3,4,5})),IF(COUNTIFS(AD184:AI184,"*F*")=1,SUM(LARGE(AD184:AI184,{1,2,3,4,5})),IF(COUNTIFS(AD184:AI184,"*F*")=2,"C",IF(COUNTIFS(AD184:AI184,"*F*")&gt;2,"F")))),IF(COUNTIFS(AD184:AH184,"*F*")=0,SUM(AD184:AH184),IF(COUNTIFS(AD184:AH184,"*F*")=1,"C",IF(COUNTIFS(AD184:AH184,"*F*")&gt;=2,"F"))))</f>
        <v>0</v>
      </c>
      <c r="BK184" s="308">
        <f t="shared" si="129"/>
        <v>0</v>
      </c>
    </row>
    <row r="185" spans="1:63" ht="15" x14ac:dyDescent="0.25">
      <c r="A185" s="317">
        <v>183</v>
      </c>
      <c r="B185" s="287" t="str">
        <f t="shared" si="102"/>
        <v/>
      </c>
      <c r="C185" s="296"/>
      <c r="D185" s="309"/>
      <c r="E185" s="309"/>
      <c r="F185" s="309"/>
      <c r="G185" s="309"/>
      <c r="H185" s="309"/>
      <c r="I185" s="309"/>
      <c r="J185" s="309"/>
      <c r="K185" s="309"/>
      <c r="L185" s="309"/>
      <c r="M185" s="309"/>
      <c r="N185" s="309"/>
      <c r="O185" s="309"/>
      <c r="P185" s="309"/>
      <c r="Q185" s="309"/>
      <c r="R185" s="309"/>
      <c r="S185" s="309"/>
      <c r="T185" s="309"/>
      <c r="U185" s="309"/>
      <c r="V185" s="309"/>
      <c r="W185" s="309"/>
      <c r="X185" s="294">
        <f t="shared" si="103"/>
        <v>0</v>
      </c>
      <c r="Y185" s="294">
        <f t="shared" si="104"/>
        <v>0</v>
      </c>
      <c r="Z185" s="294">
        <f t="shared" si="105"/>
        <v>0</v>
      </c>
      <c r="AA185" s="294">
        <f t="shared" si="106"/>
        <v>0</v>
      </c>
      <c r="AB185" s="294">
        <f t="shared" si="107"/>
        <v>0</v>
      </c>
      <c r="AC185" s="294">
        <f t="shared" si="108"/>
        <v>0</v>
      </c>
      <c r="AD185" s="284">
        <f t="shared" si="109"/>
        <v>0</v>
      </c>
      <c r="AE185" s="284">
        <f t="shared" si="110"/>
        <v>0</v>
      </c>
      <c r="AF185" s="284">
        <f t="shared" si="111"/>
        <v>0</v>
      </c>
      <c r="AG185" s="284">
        <f t="shared" si="112"/>
        <v>0</v>
      </c>
      <c r="AH185" s="284">
        <f t="shared" si="113"/>
        <v>0</v>
      </c>
      <c r="AI185" s="284">
        <f t="shared" si="114"/>
        <v>0</v>
      </c>
      <c r="AJ185" s="285">
        <f t="shared" si="115"/>
        <v>0</v>
      </c>
      <c r="AK185" s="285">
        <f t="shared" si="116"/>
        <v>0</v>
      </c>
      <c r="AL185" s="285">
        <f t="shared" si="117"/>
        <v>0</v>
      </c>
      <c r="AM185" s="285">
        <f t="shared" si="118"/>
        <v>0</v>
      </c>
      <c r="AN185" s="285">
        <f t="shared" si="119"/>
        <v>0</v>
      </c>
      <c r="AO185" s="285">
        <f t="shared" si="120"/>
        <v>0</v>
      </c>
      <c r="AP185" s="310">
        <f t="shared" si="121"/>
        <v>0</v>
      </c>
      <c r="AQ185" s="310">
        <f t="shared" si="122"/>
        <v>0</v>
      </c>
      <c r="AR185" s="310">
        <f t="shared" si="123"/>
        <v>0</v>
      </c>
      <c r="AS185" s="310">
        <f t="shared" si="124"/>
        <v>0</v>
      </c>
      <c r="AT185" s="310">
        <f t="shared" si="125"/>
        <v>0</v>
      </c>
      <c r="AU185" s="301">
        <f t="array" ref="AU185">IFERROR(INDEX(X185:AC185,SMALL(IF(AD185:AI185=AV185,COLUMN(AD185:AI185)-COLUMN(AD185)+1),COUNTIF(AP185:AP185,AV185))),0)</f>
        <v>0</v>
      </c>
      <c r="AV185" s="301">
        <f t="shared" si="126"/>
        <v>0</v>
      </c>
      <c r="AW185" s="301">
        <f t="array" ref="AW185">IFERROR(INDEX(AJ185:AO185,SMALL(IF(AD185:AI185=AV185,COLUMN(AD185:AI185)-COLUMN(AD185)+1),COUNTIF(AP185:AP185,AV185))),0)</f>
        <v>0</v>
      </c>
      <c r="AX185" s="302">
        <f t="array" ref="AX185">IFERROR(INDEX(X185:AC185,SMALL(IF(AD185:AI185=AY185,COLUMN(AD185:AI185)-COLUMN(AD185)+1),COUNTIF(AP185:AQ185,AY185))),0)</f>
        <v>0</v>
      </c>
      <c r="AY185" s="302">
        <f t="array" ref="AY185">IFERROR(LARGE(AD185:AI185,2),0)</f>
        <v>0</v>
      </c>
      <c r="AZ185" s="303">
        <f t="array" ref="AZ185">IFERROR(INDEX(AJ185:AO185,SMALL(IF(AD185:AI185=AY185,COLUMN(AD185:AI185)-COLUMN(AD185)+1),COUNTIF(AP185:AQ185,AY185))),0)</f>
        <v>0</v>
      </c>
      <c r="BA185" s="304">
        <f t="array" ref="BA185">IFERROR(INDEX(X185:AC185,SMALL(IF(AD185:AI185=BB185,COLUMN(AD185:AI185)-COLUMN(AD185)+1),COUNTIF(AP185:AR185,BB185))),0)</f>
        <v>0</v>
      </c>
      <c r="BB185" s="304">
        <f t="array" ref="BB185">IFERROR(LARGE(AD185:AI185,3),0)</f>
        <v>0</v>
      </c>
      <c r="BC185" s="304">
        <f t="array" ref="BC185">IFERROR(INDEX(AJ185:AO185,SMALL(IF(AD185:AI185=BB185,COLUMN(AD185:AI185)-COLUMN(AD185)+1),COUNTIF(AP185:AR185,BB185))),0)</f>
        <v>0</v>
      </c>
      <c r="BD185" s="305">
        <f t="array" ref="BD185">IFERROR(INDEX(X185:AC185,SMALL(IF(AD185:AI185=BE185,COLUMN(AD185:AI185)-COLUMN(AD185)+1),COUNTIF(AP185:AS185,BE185))),0)</f>
        <v>0</v>
      </c>
      <c r="BE185" s="305">
        <f t="shared" si="127"/>
        <v>0</v>
      </c>
      <c r="BF185" s="305">
        <f t="array" ref="BF185">IFERROR(INDEX(AJ185:AO185,SMALL(IF(AD185:AI185=BE185,COLUMN(AD185:AI185)-COLUMN(AD185)+1),COUNTIF(AP185:AS185,BE185))),0)</f>
        <v>0</v>
      </c>
      <c r="BG185" s="306">
        <f t="array" ref="BG185">IFERROR(INDEX(X185:AC185,SMALL(IF(AD185:AI185=BH185,COLUMN(AD185:AI185)-COLUMN(AD185)+1),COUNTIF(AP185:AT185,BH185))),0)</f>
        <v>0</v>
      </c>
      <c r="BH185" s="306">
        <f t="shared" si="128"/>
        <v>0</v>
      </c>
      <c r="BI185" s="306">
        <f t="array" ref="BI185">IFERROR(INDEX(AJ185:AO185,SMALL(IF(AD185:AI185=BH185,COLUMN(AD185:AI185)-COLUMN(AD185)+1),COUNTIF(AP185:AT185,BH185))),0)</f>
        <v>0</v>
      </c>
      <c r="BJ185" s="307">
        <f>IF(COUNTIF(AD185:AI185,0)=0,IF(COUNTIFS(AD185:AI185,"*F*")=0,SUM(LARGE(AD185:AI185,{1,2,3,4,5})),IF(COUNTIFS(AD185:AI185,"*F*")=1,SUM(LARGE(AD185:AI185,{1,2,3,4,5})),IF(COUNTIFS(AD185:AI185,"*F*")=2,"C",IF(COUNTIFS(AD185:AI185,"*F*")&gt;2,"F")))),IF(COUNTIFS(AD185:AH185,"*F*")=0,SUM(AD185:AH185),IF(COUNTIFS(AD185:AH185,"*F*")=1,"C",IF(COUNTIFS(AD185:AH185,"*F*")&gt;=2,"F"))))</f>
        <v>0</v>
      </c>
      <c r="BK185" s="308">
        <f t="shared" si="129"/>
        <v>0</v>
      </c>
    </row>
    <row r="186" spans="1:63" ht="15" x14ac:dyDescent="0.25">
      <c r="A186" s="317">
        <v>184</v>
      </c>
      <c r="B186" s="287" t="str">
        <f t="shared" si="102"/>
        <v/>
      </c>
      <c r="C186" s="296"/>
      <c r="D186" s="309"/>
      <c r="E186" s="309"/>
      <c r="F186" s="309"/>
      <c r="G186" s="309"/>
      <c r="H186" s="309"/>
      <c r="I186" s="309"/>
      <c r="J186" s="309"/>
      <c r="K186" s="309"/>
      <c r="L186" s="309"/>
      <c r="M186" s="309"/>
      <c r="N186" s="309"/>
      <c r="O186" s="309"/>
      <c r="P186" s="309"/>
      <c r="Q186" s="309"/>
      <c r="R186" s="309"/>
      <c r="S186" s="309"/>
      <c r="T186" s="309"/>
      <c r="U186" s="309"/>
      <c r="V186" s="309"/>
      <c r="W186" s="309"/>
      <c r="X186" s="294">
        <f t="shared" si="103"/>
        <v>0</v>
      </c>
      <c r="Y186" s="294">
        <f t="shared" si="104"/>
        <v>0</v>
      </c>
      <c r="Z186" s="294">
        <f t="shared" si="105"/>
        <v>0</v>
      </c>
      <c r="AA186" s="294">
        <f t="shared" si="106"/>
        <v>0</v>
      </c>
      <c r="AB186" s="294">
        <f t="shared" si="107"/>
        <v>0</v>
      </c>
      <c r="AC186" s="294">
        <f t="shared" si="108"/>
        <v>0</v>
      </c>
      <c r="AD186" s="284">
        <f t="shared" si="109"/>
        <v>0</v>
      </c>
      <c r="AE186" s="284">
        <f t="shared" si="110"/>
        <v>0</v>
      </c>
      <c r="AF186" s="284">
        <f t="shared" si="111"/>
        <v>0</v>
      </c>
      <c r="AG186" s="284">
        <f t="shared" si="112"/>
        <v>0</v>
      </c>
      <c r="AH186" s="284">
        <f t="shared" si="113"/>
        <v>0</v>
      </c>
      <c r="AI186" s="284">
        <f t="shared" si="114"/>
        <v>0</v>
      </c>
      <c r="AJ186" s="285">
        <f t="shared" si="115"/>
        <v>0</v>
      </c>
      <c r="AK186" s="285">
        <f t="shared" si="116"/>
        <v>0</v>
      </c>
      <c r="AL186" s="285">
        <f t="shared" si="117"/>
        <v>0</v>
      </c>
      <c r="AM186" s="285">
        <f t="shared" si="118"/>
        <v>0</v>
      </c>
      <c r="AN186" s="285">
        <f t="shared" si="119"/>
        <v>0</v>
      </c>
      <c r="AO186" s="285">
        <f t="shared" si="120"/>
        <v>0</v>
      </c>
      <c r="AP186" s="310">
        <f t="shared" si="121"/>
        <v>0</v>
      </c>
      <c r="AQ186" s="310">
        <f t="shared" si="122"/>
        <v>0</v>
      </c>
      <c r="AR186" s="310">
        <f t="shared" si="123"/>
        <v>0</v>
      </c>
      <c r="AS186" s="310">
        <f t="shared" si="124"/>
        <v>0</v>
      </c>
      <c r="AT186" s="310">
        <f t="shared" si="125"/>
        <v>0</v>
      </c>
      <c r="AU186" s="301">
        <f t="array" ref="AU186">IFERROR(INDEX(X186:AC186,SMALL(IF(AD186:AI186=AV186,COLUMN(AD186:AI186)-COLUMN(AD186)+1),COUNTIF(AP186:AP186,AV186))),0)</f>
        <v>0</v>
      </c>
      <c r="AV186" s="301">
        <f t="shared" si="126"/>
        <v>0</v>
      </c>
      <c r="AW186" s="301">
        <f t="array" ref="AW186">IFERROR(INDEX(AJ186:AO186,SMALL(IF(AD186:AI186=AV186,COLUMN(AD186:AI186)-COLUMN(AD186)+1),COUNTIF(AP186:AP186,AV186))),0)</f>
        <v>0</v>
      </c>
      <c r="AX186" s="302">
        <f t="array" ref="AX186">IFERROR(INDEX(X186:AC186,SMALL(IF(AD186:AI186=AY186,COLUMN(AD186:AI186)-COLUMN(AD186)+1),COUNTIF(AP186:AQ186,AY186))),0)</f>
        <v>0</v>
      </c>
      <c r="AY186" s="302">
        <f t="array" ref="AY186">IFERROR(LARGE(AD186:AI186,2),0)</f>
        <v>0</v>
      </c>
      <c r="AZ186" s="303">
        <f t="array" ref="AZ186">IFERROR(INDEX(AJ186:AO186,SMALL(IF(AD186:AI186=AY186,COLUMN(AD186:AI186)-COLUMN(AD186)+1),COUNTIF(AP186:AQ186,AY186))),0)</f>
        <v>0</v>
      </c>
      <c r="BA186" s="304">
        <f t="array" ref="BA186">IFERROR(INDEX(X186:AC186,SMALL(IF(AD186:AI186=BB186,COLUMN(AD186:AI186)-COLUMN(AD186)+1),COUNTIF(AP186:AR186,BB186))),0)</f>
        <v>0</v>
      </c>
      <c r="BB186" s="304">
        <f t="array" ref="BB186">IFERROR(LARGE(AD186:AI186,3),0)</f>
        <v>0</v>
      </c>
      <c r="BC186" s="304">
        <f t="array" ref="BC186">IFERROR(INDEX(AJ186:AO186,SMALL(IF(AD186:AI186=BB186,COLUMN(AD186:AI186)-COLUMN(AD186)+1),COUNTIF(AP186:AR186,BB186))),0)</f>
        <v>0</v>
      </c>
      <c r="BD186" s="305">
        <f t="array" ref="BD186">IFERROR(INDEX(X186:AC186,SMALL(IF(AD186:AI186=BE186,COLUMN(AD186:AI186)-COLUMN(AD186)+1),COUNTIF(AP186:AS186,BE186))),0)</f>
        <v>0</v>
      </c>
      <c r="BE186" s="305">
        <f t="shared" si="127"/>
        <v>0</v>
      </c>
      <c r="BF186" s="305">
        <f t="array" ref="BF186">IFERROR(INDEX(AJ186:AO186,SMALL(IF(AD186:AI186=BE186,COLUMN(AD186:AI186)-COLUMN(AD186)+1),COUNTIF(AP186:AS186,BE186))),0)</f>
        <v>0</v>
      </c>
      <c r="BG186" s="306">
        <f t="array" ref="BG186">IFERROR(INDEX(X186:AC186,SMALL(IF(AD186:AI186=BH186,COLUMN(AD186:AI186)-COLUMN(AD186)+1),COUNTIF(AP186:AT186,BH186))),0)</f>
        <v>0</v>
      </c>
      <c r="BH186" s="306">
        <f t="shared" si="128"/>
        <v>0</v>
      </c>
      <c r="BI186" s="306">
        <f t="array" ref="BI186">IFERROR(INDEX(AJ186:AO186,SMALL(IF(AD186:AI186=BH186,COLUMN(AD186:AI186)-COLUMN(AD186)+1),COUNTIF(AP186:AT186,BH186))),0)</f>
        <v>0</v>
      </c>
      <c r="BJ186" s="307">
        <f>IF(COUNTIF(AD186:AI186,0)=0,IF(COUNTIFS(AD186:AI186,"*F*")=0,SUM(LARGE(AD186:AI186,{1,2,3,4,5})),IF(COUNTIFS(AD186:AI186,"*F*")=1,SUM(LARGE(AD186:AI186,{1,2,3,4,5})),IF(COUNTIFS(AD186:AI186,"*F*")=2,"C",IF(COUNTIFS(AD186:AI186,"*F*")&gt;2,"F")))),IF(COUNTIFS(AD186:AH186,"*F*")=0,SUM(AD186:AH186),IF(COUNTIFS(AD186:AH186,"*F*")=1,"C",IF(COUNTIFS(AD186:AH186,"*F*")&gt;=2,"F"))))</f>
        <v>0</v>
      </c>
      <c r="BK186" s="308">
        <f t="shared" si="129"/>
        <v>0</v>
      </c>
    </row>
    <row r="187" spans="1:63" ht="15" x14ac:dyDescent="0.25">
      <c r="A187" s="317">
        <v>185</v>
      </c>
      <c r="B187" s="287" t="str">
        <f t="shared" si="102"/>
        <v/>
      </c>
      <c r="C187" s="296"/>
      <c r="D187" s="309"/>
      <c r="E187" s="309"/>
      <c r="F187" s="309"/>
      <c r="G187" s="309"/>
      <c r="H187" s="309"/>
      <c r="I187" s="309"/>
      <c r="J187" s="309"/>
      <c r="K187" s="309"/>
      <c r="L187" s="309"/>
      <c r="M187" s="309"/>
      <c r="N187" s="309"/>
      <c r="O187" s="309"/>
      <c r="P187" s="309"/>
      <c r="Q187" s="309"/>
      <c r="R187" s="309"/>
      <c r="S187" s="309"/>
      <c r="T187" s="309"/>
      <c r="U187" s="309"/>
      <c r="V187" s="309"/>
      <c r="W187" s="309"/>
      <c r="X187" s="294">
        <f t="shared" si="103"/>
        <v>0</v>
      </c>
      <c r="Y187" s="294">
        <f t="shared" si="104"/>
        <v>0</v>
      </c>
      <c r="Z187" s="294">
        <f t="shared" si="105"/>
        <v>0</v>
      </c>
      <c r="AA187" s="294">
        <f t="shared" si="106"/>
        <v>0</v>
      </c>
      <c r="AB187" s="294">
        <f t="shared" si="107"/>
        <v>0</v>
      </c>
      <c r="AC187" s="294">
        <f t="shared" si="108"/>
        <v>0</v>
      </c>
      <c r="AD187" s="284">
        <f t="shared" si="109"/>
        <v>0</v>
      </c>
      <c r="AE187" s="284">
        <f t="shared" si="110"/>
        <v>0</v>
      </c>
      <c r="AF187" s="284">
        <f t="shared" si="111"/>
        <v>0</v>
      </c>
      <c r="AG187" s="284">
        <f t="shared" si="112"/>
        <v>0</v>
      </c>
      <c r="AH187" s="284">
        <f t="shared" si="113"/>
        <v>0</v>
      </c>
      <c r="AI187" s="284">
        <f t="shared" si="114"/>
        <v>0</v>
      </c>
      <c r="AJ187" s="285">
        <f t="shared" si="115"/>
        <v>0</v>
      </c>
      <c r="AK187" s="285">
        <f t="shared" si="116"/>
        <v>0</v>
      </c>
      <c r="AL187" s="285">
        <f t="shared" si="117"/>
        <v>0</v>
      </c>
      <c r="AM187" s="285">
        <f t="shared" si="118"/>
        <v>0</v>
      </c>
      <c r="AN187" s="285">
        <f t="shared" si="119"/>
        <v>0</v>
      </c>
      <c r="AO187" s="285">
        <f t="shared" si="120"/>
        <v>0</v>
      </c>
      <c r="AP187" s="310">
        <f t="shared" si="121"/>
        <v>0</v>
      </c>
      <c r="AQ187" s="310">
        <f t="shared" si="122"/>
        <v>0</v>
      </c>
      <c r="AR187" s="310">
        <f t="shared" si="123"/>
        <v>0</v>
      </c>
      <c r="AS187" s="310">
        <f t="shared" si="124"/>
        <v>0</v>
      </c>
      <c r="AT187" s="310">
        <f t="shared" si="125"/>
        <v>0</v>
      </c>
      <c r="AU187" s="301">
        <f t="array" ref="AU187">IFERROR(INDEX(X187:AC187,SMALL(IF(AD187:AI187=AV187,COLUMN(AD187:AI187)-COLUMN(AD187)+1),COUNTIF(AP187:AP187,AV187))),0)</f>
        <v>0</v>
      </c>
      <c r="AV187" s="301">
        <f t="shared" si="126"/>
        <v>0</v>
      </c>
      <c r="AW187" s="301">
        <f t="array" ref="AW187">IFERROR(INDEX(AJ187:AO187,SMALL(IF(AD187:AI187=AV187,COLUMN(AD187:AI187)-COLUMN(AD187)+1),COUNTIF(AP187:AP187,AV187))),0)</f>
        <v>0</v>
      </c>
      <c r="AX187" s="302">
        <f t="array" ref="AX187">IFERROR(INDEX(X187:AC187,SMALL(IF(AD187:AI187=AY187,COLUMN(AD187:AI187)-COLUMN(AD187)+1),COUNTIF(AP187:AQ187,AY187))),0)</f>
        <v>0</v>
      </c>
      <c r="AY187" s="302">
        <f t="array" ref="AY187">IFERROR(LARGE(AD187:AI187,2),0)</f>
        <v>0</v>
      </c>
      <c r="AZ187" s="303">
        <f t="array" ref="AZ187">IFERROR(INDEX(AJ187:AO187,SMALL(IF(AD187:AI187=AY187,COLUMN(AD187:AI187)-COLUMN(AD187)+1),COUNTIF(AP187:AQ187,AY187))),0)</f>
        <v>0</v>
      </c>
      <c r="BA187" s="304">
        <f t="array" ref="BA187">IFERROR(INDEX(X187:AC187,SMALL(IF(AD187:AI187=BB187,COLUMN(AD187:AI187)-COLUMN(AD187)+1),COUNTIF(AP187:AR187,BB187))),0)</f>
        <v>0</v>
      </c>
      <c r="BB187" s="304">
        <f t="array" ref="BB187">IFERROR(LARGE(AD187:AI187,3),0)</f>
        <v>0</v>
      </c>
      <c r="BC187" s="304">
        <f t="array" ref="BC187">IFERROR(INDEX(AJ187:AO187,SMALL(IF(AD187:AI187=BB187,COLUMN(AD187:AI187)-COLUMN(AD187)+1),COUNTIF(AP187:AR187,BB187))),0)</f>
        <v>0</v>
      </c>
      <c r="BD187" s="305">
        <f t="array" ref="BD187">IFERROR(INDEX(X187:AC187,SMALL(IF(AD187:AI187=BE187,COLUMN(AD187:AI187)-COLUMN(AD187)+1),COUNTIF(AP187:AS187,BE187))),0)</f>
        <v>0</v>
      </c>
      <c r="BE187" s="305">
        <f t="shared" si="127"/>
        <v>0</v>
      </c>
      <c r="BF187" s="305">
        <f t="array" ref="BF187">IFERROR(INDEX(AJ187:AO187,SMALL(IF(AD187:AI187=BE187,COLUMN(AD187:AI187)-COLUMN(AD187)+1),COUNTIF(AP187:AS187,BE187))),0)</f>
        <v>0</v>
      </c>
      <c r="BG187" s="306">
        <f t="array" ref="BG187">IFERROR(INDEX(X187:AC187,SMALL(IF(AD187:AI187=BH187,COLUMN(AD187:AI187)-COLUMN(AD187)+1),COUNTIF(AP187:AT187,BH187))),0)</f>
        <v>0</v>
      </c>
      <c r="BH187" s="306">
        <f t="shared" si="128"/>
        <v>0</v>
      </c>
      <c r="BI187" s="306">
        <f t="array" ref="BI187">IFERROR(INDEX(AJ187:AO187,SMALL(IF(AD187:AI187=BH187,COLUMN(AD187:AI187)-COLUMN(AD187)+1),COUNTIF(AP187:AT187,BH187))),0)</f>
        <v>0</v>
      </c>
      <c r="BJ187" s="307">
        <f>IF(COUNTIF(AD187:AI187,0)=0,IF(COUNTIFS(AD187:AI187,"*F*")=0,SUM(LARGE(AD187:AI187,{1,2,3,4,5})),IF(COUNTIFS(AD187:AI187,"*F*")=1,SUM(LARGE(AD187:AI187,{1,2,3,4,5})),IF(COUNTIFS(AD187:AI187,"*F*")=2,"C",IF(COUNTIFS(AD187:AI187,"*F*")&gt;2,"F")))),IF(COUNTIFS(AD187:AH187,"*F*")=0,SUM(AD187:AH187),IF(COUNTIFS(AD187:AH187,"*F*")=1,"C",IF(COUNTIFS(AD187:AH187,"*F*")&gt;=2,"F"))))</f>
        <v>0</v>
      </c>
      <c r="BK187" s="308">
        <f t="shared" si="129"/>
        <v>0</v>
      </c>
    </row>
    <row r="188" spans="1:63" ht="15" x14ac:dyDescent="0.25">
      <c r="A188" s="317">
        <v>186</v>
      </c>
      <c r="B188" s="287" t="str">
        <f t="shared" si="102"/>
        <v/>
      </c>
      <c r="C188" s="296"/>
      <c r="D188" s="309"/>
      <c r="E188" s="309"/>
      <c r="F188" s="309"/>
      <c r="G188" s="309"/>
      <c r="H188" s="309"/>
      <c r="I188" s="309"/>
      <c r="J188" s="309"/>
      <c r="K188" s="309"/>
      <c r="L188" s="309"/>
      <c r="M188" s="309"/>
      <c r="N188" s="309"/>
      <c r="O188" s="309"/>
      <c r="P188" s="309"/>
      <c r="Q188" s="309"/>
      <c r="R188" s="309"/>
      <c r="S188" s="309"/>
      <c r="T188" s="309"/>
      <c r="U188" s="309"/>
      <c r="V188" s="309"/>
      <c r="W188" s="309"/>
      <c r="X188" s="294">
        <f t="shared" si="103"/>
        <v>0</v>
      </c>
      <c r="Y188" s="294">
        <f t="shared" si="104"/>
        <v>0</v>
      </c>
      <c r="Z188" s="294">
        <f t="shared" si="105"/>
        <v>0</v>
      </c>
      <c r="AA188" s="294">
        <f t="shared" si="106"/>
        <v>0</v>
      </c>
      <c r="AB188" s="294">
        <f t="shared" si="107"/>
        <v>0</v>
      </c>
      <c r="AC188" s="294">
        <f t="shared" si="108"/>
        <v>0</v>
      </c>
      <c r="AD188" s="284">
        <f t="shared" si="109"/>
        <v>0</v>
      </c>
      <c r="AE188" s="284">
        <f t="shared" si="110"/>
        <v>0</v>
      </c>
      <c r="AF188" s="284">
        <f t="shared" si="111"/>
        <v>0</v>
      </c>
      <c r="AG188" s="284">
        <f t="shared" si="112"/>
        <v>0</v>
      </c>
      <c r="AH188" s="284">
        <f t="shared" si="113"/>
        <v>0</v>
      </c>
      <c r="AI188" s="284">
        <f t="shared" si="114"/>
        <v>0</v>
      </c>
      <c r="AJ188" s="285">
        <f t="shared" si="115"/>
        <v>0</v>
      </c>
      <c r="AK188" s="285">
        <f t="shared" si="116"/>
        <v>0</v>
      </c>
      <c r="AL188" s="285">
        <f t="shared" si="117"/>
        <v>0</v>
      </c>
      <c r="AM188" s="285">
        <f t="shared" si="118"/>
        <v>0</v>
      </c>
      <c r="AN188" s="285">
        <f t="shared" si="119"/>
        <v>0</v>
      </c>
      <c r="AO188" s="285">
        <f t="shared" si="120"/>
        <v>0</v>
      </c>
      <c r="AP188" s="310">
        <f t="shared" si="121"/>
        <v>0</v>
      </c>
      <c r="AQ188" s="310">
        <f t="shared" si="122"/>
        <v>0</v>
      </c>
      <c r="AR188" s="310">
        <f t="shared" si="123"/>
        <v>0</v>
      </c>
      <c r="AS188" s="310">
        <f t="shared" si="124"/>
        <v>0</v>
      </c>
      <c r="AT188" s="310">
        <f t="shared" si="125"/>
        <v>0</v>
      </c>
      <c r="AU188" s="301">
        <f t="array" ref="AU188">IFERROR(INDEX(X188:AC188,SMALL(IF(AD188:AI188=AV188,COLUMN(AD188:AI188)-COLUMN(AD188)+1),COUNTIF(AP188:AP188,AV188))),0)</f>
        <v>0</v>
      </c>
      <c r="AV188" s="301">
        <f t="shared" si="126"/>
        <v>0</v>
      </c>
      <c r="AW188" s="301">
        <f t="array" ref="AW188">IFERROR(INDEX(AJ188:AO188,SMALL(IF(AD188:AI188=AV188,COLUMN(AD188:AI188)-COLUMN(AD188)+1),COUNTIF(AP188:AP188,AV188))),0)</f>
        <v>0</v>
      </c>
      <c r="AX188" s="302">
        <f t="array" ref="AX188">IFERROR(INDEX(X188:AC188,SMALL(IF(AD188:AI188=AY188,COLUMN(AD188:AI188)-COLUMN(AD188)+1),COUNTIF(AP188:AQ188,AY188))),0)</f>
        <v>0</v>
      </c>
      <c r="AY188" s="302">
        <f t="array" ref="AY188">IFERROR(LARGE(AD188:AI188,2),0)</f>
        <v>0</v>
      </c>
      <c r="AZ188" s="303">
        <f t="array" ref="AZ188">IFERROR(INDEX(AJ188:AO188,SMALL(IF(AD188:AI188=AY188,COLUMN(AD188:AI188)-COLUMN(AD188)+1),COUNTIF(AP188:AQ188,AY188))),0)</f>
        <v>0</v>
      </c>
      <c r="BA188" s="304">
        <f t="array" ref="BA188">IFERROR(INDEX(X188:AC188,SMALL(IF(AD188:AI188=BB188,COLUMN(AD188:AI188)-COLUMN(AD188)+1),COUNTIF(AP188:AR188,BB188))),0)</f>
        <v>0</v>
      </c>
      <c r="BB188" s="304">
        <f t="array" ref="BB188">IFERROR(LARGE(AD188:AI188,3),0)</f>
        <v>0</v>
      </c>
      <c r="BC188" s="304">
        <f t="array" ref="BC188">IFERROR(INDEX(AJ188:AO188,SMALL(IF(AD188:AI188=BB188,COLUMN(AD188:AI188)-COLUMN(AD188)+1),COUNTIF(AP188:AR188,BB188))),0)</f>
        <v>0</v>
      </c>
      <c r="BD188" s="305">
        <f t="array" ref="BD188">IFERROR(INDEX(X188:AC188,SMALL(IF(AD188:AI188=BE188,COLUMN(AD188:AI188)-COLUMN(AD188)+1),COUNTIF(AP188:AS188,BE188))),0)</f>
        <v>0</v>
      </c>
      <c r="BE188" s="305">
        <f t="shared" si="127"/>
        <v>0</v>
      </c>
      <c r="BF188" s="305">
        <f t="array" ref="BF188">IFERROR(INDEX(AJ188:AO188,SMALL(IF(AD188:AI188=BE188,COLUMN(AD188:AI188)-COLUMN(AD188)+1),COUNTIF(AP188:AS188,BE188))),0)</f>
        <v>0</v>
      </c>
      <c r="BG188" s="306">
        <f t="array" ref="BG188">IFERROR(INDEX(X188:AC188,SMALL(IF(AD188:AI188=BH188,COLUMN(AD188:AI188)-COLUMN(AD188)+1),COUNTIF(AP188:AT188,BH188))),0)</f>
        <v>0</v>
      </c>
      <c r="BH188" s="306">
        <f t="shared" si="128"/>
        <v>0</v>
      </c>
      <c r="BI188" s="306">
        <f t="array" ref="BI188">IFERROR(INDEX(AJ188:AO188,SMALL(IF(AD188:AI188=BH188,COLUMN(AD188:AI188)-COLUMN(AD188)+1),COUNTIF(AP188:AT188,BH188))),0)</f>
        <v>0</v>
      </c>
      <c r="BJ188" s="307">
        <f>IF(COUNTIF(AD188:AI188,0)=0,IF(COUNTIFS(AD188:AI188,"*F*")=0,SUM(LARGE(AD188:AI188,{1,2,3,4,5})),IF(COUNTIFS(AD188:AI188,"*F*")=1,SUM(LARGE(AD188:AI188,{1,2,3,4,5})),IF(COUNTIFS(AD188:AI188,"*F*")=2,"C",IF(COUNTIFS(AD188:AI188,"*F*")&gt;2,"F")))),IF(COUNTIFS(AD188:AH188,"*F*")=0,SUM(AD188:AH188),IF(COUNTIFS(AD188:AH188,"*F*")=1,"C",IF(COUNTIFS(AD188:AH188,"*F*")&gt;=2,"F"))))</f>
        <v>0</v>
      </c>
      <c r="BK188" s="308">
        <f t="shared" si="129"/>
        <v>0</v>
      </c>
    </row>
    <row r="189" spans="1:63" ht="15" x14ac:dyDescent="0.25">
      <c r="A189" s="317">
        <v>187</v>
      </c>
      <c r="B189" s="287" t="str">
        <f t="shared" si="102"/>
        <v/>
      </c>
      <c r="C189" s="296"/>
      <c r="D189" s="309"/>
      <c r="E189" s="309"/>
      <c r="F189" s="309"/>
      <c r="G189" s="309"/>
      <c r="H189" s="309"/>
      <c r="I189" s="309"/>
      <c r="J189" s="309"/>
      <c r="K189" s="309"/>
      <c r="L189" s="309"/>
      <c r="M189" s="309"/>
      <c r="N189" s="309"/>
      <c r="O189" s="309"/>
      <c r="P189" s="309"/>
      <c r="Q189" s="309"/>
      <c r="R189" s="309"/>
      <c r="S189" s="309"/>
      <c r="T189" s="309"/>
      <c r="U189" s="309"/>
      <c r="V189" s="309"/>
      <c r="W189" s="309"/>
      <c r="X189" s="294">
        <f t="shared" si="103"/>
        <v>0</v>
      </c>
      <c r="Y189" s="294">
        <f t="shared" si="104"/>
        <v>0</v>
      </c>
      <c r="Z189" s="294">
        <f t="shared" si="105"/>
        <v>0</v>
      </c>
      <c r="AA189" s="294">
        <f t="shared" si="106"/>
        <v>0</v>
      </c>
      <c r="AB189" s="294">
        <f t="shared" si="107"/>
        <v>0</v>
      </c>
      <c r="AC189" s="294">
        <f t="shared" si="108"/>
        <v>0</v>
      </c>
      <c r="AD189" s="284">
        <f t="shared" si="109"/>
        <v>0</v>
      </c>
      <c r="AE189" s="284">
        <f t="shared" si="110"/>
        <v>0</v>
      </c>
      <c r="AF189" s="284">
        <f t="shared" si="111"/>
        <v>0</v>
      </c>
      <c r="AG189" s="284">
        <f t="shared" si="112"/>
        <v>0</v>
      </c>
      <c r="AH189" s="284">
        <f t="shared" si="113"/>
        <v>0</v>
      </c>
      <c r="AI189" s="284">
        <f t="shared" si="114"/>
        <v>0</v>
      </c>
      <c r="AJ189" s="285">
        <f t="shared" si="115"/>
        <v>0</v>
      </c>
      <c r="AK189" s="285">
        <f t="shared" si="116"/>
        <v>0</v>
      </c>
      <c r="AL189" s="285">
        <f t="shared" si="117"/>
        <v>0</v>
      </c>
      <c r="AM189" s="285">
        <f t="shared" si="118"/>
        <v>0</v>
      </c>
      <c r="AN189" s="285">
        <f t="shared" si="119"/>
        <v>0</v>
      </c>
      <c r="AO189" s="285">
        <f t="shared" si="120"/>
        <v>0</v>
      </c>
      <c r="AP189" s="310">
        <f t="shared" si="121"/>
        <v>0</v>
      </c>
      <c r="AQ189" s="310">
        <f t="shared" si="122"/>
        <v>0</v>
      </c>
      <c r="AR189" s="310">
        <f t="shared" si="123"/>
        <v>0</v>
      </c>
      <c r="AS189" s="310">
        <f t="shared" si="124"/>
        <v>0</v>
      </c>
      <c r="AT189" s="310">
        <f t="shared" si="125"/>
        <v>0</v>
      </c>
      <c r="AU189" s="301">
        <f t="array" ref="AU189">IFERROR(INDEX(X189:AC189,SMALL(IF(AD189:AI189=AV189,COLUMN(AD189:AI189)-COLUMN(AD189)+1),COUNTIF(AP189:AP189,AV189))),0)</f>
        <v>0</v>
      </c>
      <c r="AV189" s="301">
        <f t="shared" si="126"/>
        <v>0</v>
      </c>
      <c r="AW189" s="301">
        <f t="array" ref="AW189">IFERROR(INDEX(AJ189:AO189,SMALL(IF(AD189:AI189=AV189,COLUMN(AD189:AI189)-COLUMN(AD189)+1),COUNTIF(AP189:AP189,AV189))),0)</f>
        <v>0</v>
      </c>
      <c r="AX189" s="302">
        <f t="array" ref="AX189">IFERROR(INDEX(X189:AC189,SMALL(IF(AD189:AI189=AY189,COLUMN(AD189:AI189)-COLUMN(AD189)+1),COUNTIF(AP189:AQ189,AY189))),0)</f>
        <v>0</v>
      </c>
      <c r="AY189" s="302">
        <f t="array" ref="AY189">IFERROR(LARGE(AD189:AI189,2),0)</f>
        <v>0</v>
      </c>
      <c r="AZ189" s="303">
        <f t="array" ref="AZ189">IFERROR(INDEX(AJ189:AO189,SMALL(IF(AD189:AI189=AY189,COLUMN(AD189:AI189)-COLUMN(AD189)+1),COUNTIF(AP189:AQ189,AY189))),0)</f>
        <v>0</v>
      </c>
      <c r="BA189" s="304">
        <f t="array" ref="BA189">IFERROR(INDEX(X189:AC189,SMALL(IF(AD189:AI189=BB189,COLUMN(AD189:AI189)-COLUMN(AD189)+1),COUNTIF(AP189:AR189,BB189))),0)</f>
        <v>0</v>
      </c>
      <c r="BB189" s="304">
        <f t="array" ref="BB189">IFERROR(LARGE(AD189:AI189,3),0)</f>
        <v>0</v>
      </c>
      <c r="BC189" s="304">
        <f t="array" ref="BC189">IFERROR(INDEX(AJ189:AO189,SMALL(IF(AD189:AI189=BB189,COLUMN(AD189:AI189)-COLUMN(AD189)+1),COUNTIF(AP189:AR189,BB189))),0)</f>
        <v>0</v>
      </c>
      <c r="BD189" s="305">
        <f t="array" ref="BD189">IFERROR(INDEX(X189:AC189,SMALL(IF(AD189:AI189=BE189,COLUMN(AD189:AI189)-COLUMN(AD189)+1),COUNTIF(AP189:AS189,BE189))),0)</f>
        <v>0</v>
      </c>
      <c r="BE189" s="305">
        <f t="shared" si="127"/>
        <v>0</v>
      </c>
      <c r="BF189" s="305">
        <f t="array" ref="BF189">IFERROR(INDEX(AJ189:AO189,SMALL(IF(AD189:AI189=BE189,COLUMN(AD189:AI189)-COLUMN(AD189)+1),COUNTIF(AP189:AS189,BE189))),0)</f>
        <v>0</v>
      </c>
      <c r="BG189" s="306">
        <f t="array" ref="BG189">IFERROR(INDEX(X189:AC189,SMALL(IF(AD189:AI189=BH189,COLUMN(AD189:AI189)-COLUMN(AD189)+1),COUNTIF(AP189:AT189,BH189))),0)</f>
        <v>0</v>
      </c>
      <c r="BH189" s="306">
        <f t="shared" si="128"/>
        <v>0</v>
      </c>
      <c r="BI189" s="306">
        <f t="array" ref="BI189">IFERROR(INDEX(AJ189:AO189,SMALL(IF(AD189:AI189=BH189,COLUMN(AD189:AI189)-COLUMN(AD189)+1),COUNTIF(AP189:AT189,BH189))),0)</f>
        <v>0</v>
      </c>
      <c r="BJ189" s="307">
        <f>IF(COUNTIF(AD189:AI189,0)=0,IF(COUNTIFS(AD189:AI189,"*F*")=0,SUM(LARGE(AD189:AI189,{1,2,3,4,5})),IF(COUNTIFS(AD189:AI189,"*F*")=1,SUM(LARGE(AD189:AI189,{1,2,3,4,5})),IF(COUNTIFS(AD189:AI189,"*F*")=2,"C",IF(COUNTIFS(AD189:AI189,"*F*")&gt;2,"F")))),IF(COUNTIFS(AD189:AH189,"*F*")=0,SUM(AD189:AH189),IF(COUNTIFS(AD189:AH189,"*F*")=1,"C",IF(COUNTIFS(AD189:AH189,"*F*")&gt;=2,"F"))))</f>
        <v>0</v>
      </c>
      <c r="BK189" s="308">
        <f t="shared" si="129"/>
        <v>0</v>
      </c>
    </row>
    <row r="190" spans="1:63" ht="15" x14ac:dyDescent="0.25">
      <c r="A190" s="317">
        <v>188</v>
      </c>
      <c r="B190" s="287" t="str">
        <f t="shared" si="102"/>
        <v/>
      </c>
      <c r="C190" s="296"/>
      <c r="D190" s="309"/>
      <c r="E190" s="309"/>
      <c r="F190" s="309"/>
      <c r="G190" s="309"/>
      <c r="H190" s="309"/>
      <c r="I190" s="309"/>
      <c r="J190" s="309"/>
      <c r="K190" s="309"/>
      <c r="L190" s="309"/>
      <c r="M190" s="309"/>
      <c r="N190" s="309"/>
      <c r="O190" s="309"/>
      <c r="P190" s="309"/>
      <c r="Q190" s="309"/>
      <c r="R190" s="309"/>
      <c r="S190" s="309"/>
      <c r="T190" s="309"/>
      <c r="U190" s="309"/>
      <c r="V190" s="309"/>
      <c r="W190" s="309"/>
      <c r="X190" s="294">
        <f t="shared" si="103"/>
        <v>0</v>
      </c>
      <c r="Y190" s="294">
        <f t="shared" si="104"/>
        <v>0</v>
      </c>
      <c r="Z190" s="294">
        <f t="shared" si="105"/>
        <v>0</v>
      </c>
      <c r="AA190" s="294">
        <f t="shared" si="106"/>
        <v>0</v>
      </c>
      <c r="AB190" s="294">
        <f t="shared" si="107"/>
        <v>0</v>
      </c>
      <c r="AC190" s="294">
        <f t="shared" si="108"/>
        <v>0</v>
      </c>
      <c r="AD190" s="284">
        <f t="shared" si="109"/>
        <v>0</v>
      </c>
      <c r="AE190" s="284">
        <f t="shared" si="110"/>
        <v>0</v>
      </c>
      <c r="AF190" s="284">
        <f t="shared" si="111"/>
        <v>0</v>
      </c>
      <c r="AG190" s="284">
        <f t="shared" si="112"/>
        <v>0</v>
      </c>
      <c r="AH190" s="284">
        <f t="shared" si="113"/>
        <v>0</v>
      </c>
      <c r="AI190" s="284">
        <f t="shared" si="114"/>
        <v>0</v>
      </c>
      <c r="AJ190" s="285">
        <f t="shared" si="115"/>
        <v>0</v>
      </c>
      <c r="AK190" s="285">
        <f t="shared" si="116"/>
        <v>0</v>
      </c>
      <c r="AL190" s="285">
        <f t="shared" si="117"/>
        <v>0</v>
      </c>
      <c r="AM190" s="285">
        <f t="shared" si="118"/>
        <v>0</v>
      </c>
      <c r="AN190" s="285">
        <f t="shared" si="119"/>
        <v>0</v>
      </c>
      <c r="AO190" s="285">
        <f t="shared" si="120"/>
        <v>0</v>
      </c>
      <c r="AP190" s="310">
        <f t="shared" si="121"/>
        <v>0</v>
      </c>
      <c r="AQ190" s="310">
        <f t="shared" si="122"/>
        <v>0</v>
      </c>
      <c r="AR190" s="310">
        <f t="shared" si="123"/>
        <v>0</v>
      </c>
      <c r="AS190" s="310">
        <f t="shared" si="124"/>
        <v>0</v>
      </c>
      <c r="AT190" s="310">
        <f t="shared" si="125"/>
        <v>0</v>
      </c>
      <c r="AU190" s="301">
        <f t="array" ref="AU190">IFERROR(INDEX(X190:AC190,SMALL(IF(AD190:AI190=AV190,COLUMN(AD190:AI190)-COLUMN(AD190)+1),COUNTIF(AP190:AP190,AV190))),0)</f>
        <v>0</v>
      </c>
      <c r="AV190" s="301">
        <f t="shared" si="126"/>
        <v>0</v>
      </c>
      <c r="AW190" s="301">
        <f t="array" ref="AW190">IFERROR(INDEX(AJ190:AO190,SMALL(IF(AD190:AI190=AV190,COLUMN(AD190:AI190)-COLUMN(AD190)+1),COUNTIF(AP190:AP190,AV190))),0)</f>
        <v>0</v>
      </c>
      <c r="AX190" s="302">
        <f t="array" ref="AX190">IFERROR(INDEX(X190:AC190,SMALL(IF(AD190:AI190=AY190,COLUMN(AD190:AI190)-COLUMN(AD190)+1),COUNTIF(AP190:AQ190,AY190))),0)</f>
        <v>0</v>
      </c>
      <c r="AY190" s="302">
        <f t="array" ref="AY190">IFERROR(LARGE(AD190:AI190,2),0)</f>
        <v>0</v>
      </c>
      <c r="AZ190" s="303">
        <f t="array" ref="AZ190">IFERROR(INDEX(AJ190:AO190,SMALL(IF(AD190:AI190=AY190,COLUMN(AD190:AI190)-COLUMN(AD190)+1),COUNTIF(AP190:AQ190,AY190))),0)</f>
        <v>0</v>
      </c>
      <c r="BA190" s="304">
        <f t="array" ref="BA190">IFERROR(INDEX(X190:AC190,SMALL(IF(AD190:AI190=BB190,COLUMN(AD190:AI190)-COLUMN(AD190)+1),COUNTIF(AP190:AR190,BB190))),0)</f>
        <v>0</v>
      </c>
      <c r="BB190" s="304">
        <f t="array" ref="BB190">IFERROR(LARGE(AD190:AI190,3),0)</f>
        <v>0</v>
      </c>
      <c r="BC190" s="304">
        <f t="array" ref="BC190">IFERROR(INDEX(AJ190:AO190,SMALL(IF(AD190:AI190=BB190,COLUMN(AD190:AI190)-COLUMN(AD190)+1),COUNTIF(AP190:AR190,BB190))),0)</f>
        <v>0</v>
      </c>
      <c r="BD190" s="305">
        <f t="array" ref="BD190">IFERROR(INDEX(X190:AC190,SMALL(IF(AD190:AI190=BE190,COLUMN(AD190:AI190)-COLUMN(AD190)+1),COUNTIF(AP190:AS190,BE190))),0)</f>
        <v>0</v>
      </c>
      <c r="BE190" s="305">
        <f t="shared" si="127"/>
        <v>0</v>
      </c>
      <c r="BF190" s="305">
        <f t="array" ref="BF190">IFERROR(INDEX(AJ190:AO190,SMALL(IF(AD190:AI190=BE190,COLUMN(AD190:AI190)-COLUMN(AD190)+1),COUNTIF(AP190:AS190,BE190))),0)</f>
        <v>0</v>
      </c>
      <c r="BG190" s="306">
        <f t="array" ref="BG190">IFERROR(INDEX(X190:AC190,SMALL(IF(AD190:AI190=BH190,COLUMN(AD190:AI190)-COLUMN(AD190)+1),COUNTIF(AP190:AT190,BH190))),0)</f>
        <v>0</v>
      </c>
      <c r="BH190" s="306">
        <f t="shared" si="128"/>
        <v>0</v>
      </c>
      <c r="BI190" s="306">
        <f t="array" ref="BI190">IFERROR(INDEX(AJ190:AO190,SMALL(IF(AD190:AI190=BH190,COLUMN(AD190:AI190)-COLUMN(AD190)+1),COUNTIF(AP190:AT190,BH190))),0)</f>
        <v>0</v>
      </c>
      <c r="BJ190" s="307">
        <f>IF(COUNTIF(AD190:AI190,0)=0,IF(COUNTIFS(AD190:AI190,"*F*")=0,SUM(LARGE(AD190:AI190,{1,2,3,4,5})),IF(COUNTIFS(AD190:AI190,"*F*")=1,SUM(LARGE(AD190:AI190,{1,2,3,4,5})),IF(COUNTIFS(AD190:AI190,"*F*")=2,"C",IF(COUNTIFS(AD190:AI190,"*F*")&gt;2,"F")))),IF(COUNTIFS(AD190:AH190,"*F*")=0,SUM(AD190:AH190),IF(COUNTIFS(AD190:AH190,"*F*")=1,"C",IF(COUNTIFS(AD190:AH190,"*F*")&gt;=2,"F"))))</f>
        <v>0</v>
      </c>
      <c r="BK190" s="308">
        <f t="shared" si="129"/>
        <v>0</v>
      </c>
    </row>
    <row r="191" spans="1:63" ht="15" x14ac:dyDescent="0.25">
      <c r="A191" s="317">
        <v>189</v>
      </c>
      <c r="B191" s="287" t="str">
        <f t="shared" si="102"/>
        <v/>
      </c>
      <c r="C191" s="296"/>
      <c r="D191" s="309"/>
      <c r="E191" s="309"/>
      <c r="F191" s="309"/>
      <c r="G191" s="309"/>
      <c r="H191" s="309"/>
      <c r="I191" s="309"/>
      <c r="J191" s="309"/>
      <c r="K191" s="309"/>
      <c r="L191" s="309"/>
      <c r="M191" s="309"/>
      <c r="N191" s="309"/>
      <c r="O191" s="309"/>
      <c r="P191" s="309"/>
      <c r="Q191" s="309"/>
      <c r="R191" s="309"/>
      <c r="S191" s="309"/>
      <c r="T191" s="309"/>
      <c r="U191" s="309"/>
      <c r="V191" s="309"/>
      <c r="W191" s="309"/>
      <c r="X191" s="294">
        <f t="shared" si="103"/>
        <v>0</v>
      </c>
      <c r="Y191" s="294">
        <f t="shared" si="104"/>
        <v>0</v>
      </c>
      <c r="Z191" s="294">
        <f t="shared" si="105"/>
        <v>0</v>
      </c>
      <c r="AA191" s="294">
        <f t="shared" si="106"/>
        <v>0</v>
      </c>
      <c r="AB191" s="294">
        <f t="shared" si="107"/>
        <v>0</v>
      </c>
      <c r="AC191" s="294">
        <f t="shared" si="108"/>
        <v>0</v>
      </c>
      <c r="AD191" s="284">
        <f t="shared" si="109"/>
        <v>0</v>
      </c>
      <c r="AE191" s="284">
        <f t="shared" si="110"/>
        <v>0</v>
      </c>
      <c r="AF191" s="284">
        <f t="shared" si="111"/>
        <v>0</v>
      </c>
      <c r="AG191" s="284">
        <f t="shared" si="112"/>
        <v>0</v>
      </c>
      <c r="AH191" s="284">
        <f t="shared" si="113"/>
        <v>0</v>
      </c>
      <c r="AI191" s="284">
        <f t="shared" si="114"/>
        <v>0</v>
      </c>
      <c r="AJ191" s="285">
        <f t="shared" si="115"/>
        <v>0</v>
      </c>
      <c r="AK191" s="285">
        <f t="shared" si="116"/>
        <v>0</v>
      </c>
      <c r="AL191" s="285">
        <f t="shared" si="117"/>
        <v>0</v>
      </c>
      <c r="AM191" s="285">
        <f t="shared" si="118"/>
        <v>0</v>
      </c>
      <c r="AN191" s="285">
        <f t="shared" si="119"/>
        <v>0</v>
      </c>
      <c r="AO191" s="285">
        <f t="shared" si="120"/>
        <v>0</v>
      </c>
      <c r="AP191" s="310">
        <f t="shared" si="121"/>
        <v>0</v>
      </c>
      <c r="AQ191" s="310">
        <f t="shared" si="122"/>
        <v>0</v>
      </c>
      <c r="AR191" s="310">
        <f t="shared" si="123"/>
        <v>0</v>
      </c>
      <c r="AS191" s="310">
        <f t="shared" si="124"/>
        <v>0</v>
      </c>
      <c r="AT191" s="310">
        <f t="shared" si="125"/>
        <v>0</v>
      </c>
      <c r="AU191" s="301">
        <f t="array" ref="AU191">IFERROR(INDEX(X191:AC191,SMALL(IF(AD191:AI191=AV191,COLUMN(AD191:AI191)-COLUMN(AD191)+1),COUNTIF(AP191:AP191,AV191))),0)</f>
        <v>0</v>
      </c>
      <c r="AV191" s="301">
        <f t="shared" si="126"/>
        <v>0</v>
      </c>
      <c r="AW191" s="301">
        <f t="array" ref="AW191">IFERROR(INDEX(AJ191:AO191,SMALL(IF(AD191:AI191=AV191,COLUMN(AD191:AI191)-COLUMN(AD191)+1),COUNTIF(AP191:AP191,AV191))),0)</f>
        <v>0</v>
      </c>
      <c r="AX191" s="302">
        <f t="array" ref="AX191">IFERROR(INDEX(X191:AC191,SMALL(IF(AD191:AI191=AY191,COLUMN(AD191:AI191)-COLUMN(AD191)+1),COUNTIF(AP191:AQ191,AY191))),0)</f>
        <v>0</v>
      </c>
      <c r="AY191" s="302">
        <f t="array" ref="AY191">IFERROR(LARGE(AD191:AI191,2),0)</f>
        <v>0</v>
      </c>
      <c r="AZ191" s="303">
        <f t="array" ref="AZ191">IFERROR(INDEX(AJ191:AO191,SMALL(IF(AD191:AI191=AY191,COLUMN(AD191:AI191)-COLUMN(AD191)+1),COUNTIF(AP191:AQ191,AY191))),0)</f>
        <v>0</v>
      </c>
      <c r="BA191" s="304">
        <f t="array" ref="BA191">IFERROR(INDEX(X191:AC191,SMALL(IF(AD191:AI191=BB191,COLUMN(AD191:AI191)-COLUMN(AD191)+1),COUNTIF(AP191:AR191,BB191))),0)</f>
        <v>0</v>
      </c>
      <c r="BB191" s="304">
        <f t="array" ref="BB191">IFERROR(LARGE(AD191:AI191,3),0)</f>
        <v>0</v>
      </c>
      <c r="BC191" s="304">
        <f t="array" ref="BC191">IFERROR(INDEX(AJ191:AO191,SMALL(IF(AD191:AI191=BB191,COLUMN(AD191:AI191)-COLUMN(AD191)+1),COUNTIF(AP191:AR191,BB191))),0)</f>
        <v>0</v>
      </c>
      <c r="BD191" s="305">
        <f t="array" ref="BD191">IFERROR(INDEX(X191:AC191,SMALL(IF(AD191:AI191=BE191,COLUMN(AD191:AI191)-COLUMN(AD191)+1),COUNTIF(AP191:AS191,BE191))),0)</f>
        <v>0</v>
      </c>
      <c r="BE191" s="305">
        <f t="shared" si="127"/>
        <v>0</v>
      </c>
      <c r="BF191" s="305">
        <f t="array" ref="BF191">IFERROR(INDEX(AJ191:AO191,SMALL(IF(AD191:AI191=BE191,COLUMN(AD191:AI191)-COLUMN(AD191)+1),COUNTIF(AP191:AS191,BE191))),0)</f>
        <v>0</v>
      </c>
      <c r="BG191" s="306">
        <f t="array" ref="BG191">IFERROR(INDEX(X191:AC191,SMALL(IF(AD191:AI191=BH191,COLUMN(AD191:AI191)-COLUMN(AD191)+1),COUNTIF(AP191:AT191,BH191))),0)</f>
        <v>0</v>
      </c>
      <c r="BH191" s="306">
        <f t="shared" si="128"/>
        <v>0</v>
      </c>
      <c r="BI191" s="306">
        <f t="array" ref="BI191">IFERROR(INDEX(AJ191:AO191,SMALL(IF(AD191:AI191=BH191,COLUMN(AD191:AI191)-COLUMN(AD191)+1),COUNTIF(AP191:AT191,BH191))),0)</f>
        <v>0</v>
      </c>
      <c r="BJ191" s="307">
        <f>IF(COUNTIF(AD191:AI191,0)=0,IF(COUNTIFS(AD191:AI191,"*F*")=0,SUM(LARGE(AD191:AI191,{1,2,3,4,5})),IF(COUNTIFS(AD191:AI191,"*F*")=1,SUM(LARGE(AD191:AI191,{1,2,3,4,5})),IF(COUNTIFS(AD191:AI191,"*F*")=2,"C",IF(COUNTIFS(AD191:AI191,"*F*")&gt;2,"F")))),IF(COUNTIFS(AD191:AH191,"*F*")=0,SUM(AD191:AH191),IF(COUNTIFS(AD191:AH191,"*F*")=1,"C",IF(COUNTIFS(AD191:AH191,"*F*")&gt;=2,"F"))))</f>
        <v>0</v>
      </c>
      <c r="BK191" s="308">
        <f t="shared" si="129"/>
        <v>0</v>
      </c>
    </row>
    <row r="192" spans="1:63" ht="15" x14ac:dyDescent="0.25">
      <c r="A192" s="317">
        <v>190</v>
      </c>
      <c r="B192" s="287" t="str">
        <f t="shared" si="102"/>
        <v/>
      </c>
      <c r="C192" s="296"/>
      <c r="D192" s="309"/>
      <c r="E192" s="309"/>
      <c r="F192" s="309"/>
      <c r="G192" s="309"/>
      <c r="H192" s="309"/>
      <c r="I192" s="309"/>
      <c r="J192" s="309"/>
      <c r="K192" s="309"/>
      <c r="L192" s="309"/>
      <c r="M192" s="309"/>
      <c r="N192" s="309"/>
      <c r="O192" s="309"/>
      <c r="P192" s="309"/>
      <c r="Q192" s="309"/>
      <c r="R192" s="309"/>
      <c r="S192" s="309"/>
      <c r="T192" s="309"/>
      <c r="U192" s="309"/>
      <c r="V192" s="309"/>
      <c r="W192" s="309"/>
      <c r="X192" s="294">
        <f t="shared" si="103"/>
        <v>0</v>
      </c>
      <c r="Y192" s="294">
        <f t="shared" si="104"/>
        <v>0</v>
      </c>
      <c r="Z192" s="294">
        <f t="shared" si="105"/>
        <v>0</v>
      </c>
      <c r="AA192" s="294">
        <f t="shared" si="106"/>
        <v>0</v>
      </c>
      <c r="AB192" s="294">
        <f t="shared" si="107"/>
        <v>0</v>
      </c>
      <c r="AC192" s="294">
        <f t="shared" si="108"/>
        <v>0</v>
      </c>
      <c r="AD192" s="284">
        <f t="shared" si="109"/>
        <v>0</v>
      </c>
      <c r="AE192" s="284">
        <f t="shared" si="110"/>
        <v>0</v>
      </c>
      <c r="AF192" s="284">
        <f t="shared" si="111"/>
        <v>0</v>
      </c>
      <c r="AG192" s="284">
        <f t="shared" si="112"/>
        <v>0</v>
      </c>
      <c r="AH192" s="284">
        <f t="shared" si="113"/>
        <v>0</v>
      </c>
      <c r="AI192" s="284">
        <f t="shared" si="114"/>
        <v>0</v>
      </c>
      <c r="AJ192" s="285">
        <f t="shared" si="115"/>
        <v>0</v>
      </c>
      <c r="AK192" s="285">
        <f t="shared" si="116"/>
        <v>0</v>
      </c>
      <c r="AL192" s="285">
        <f t="shared" si="117"/>
        <v>0</v>
      </c>
      <c r="AM192" s="285">
        <f t="shared" si="118"/>
        <v>0</v>
      </c>
      <c r="AN192" s="285">
        <f t="shared" si="119"/>
        <v>0</v>
      </c>
      <c r="AO192" s="285">
        <f t="shared" si="120"/>
        <v>0</v>
      </c>
      <c r="AP192" s="310">
        <f t="shared" si="121"/>
        <v>0</v>
      </c>
      <c r="AQ192" s="310">
        <f t="shared" si="122"/>
        <v>0</v>
      </c>
      <c r="AR192" s="310">
        <f t="shared" si="123"/>
        <v>0</v>
      </c>
      <c r="AS192" s="310">
        <f t="shared" si="124"/>
        <v>0</v>
      </c>
      <c r="AT192" s="310">
        <f t="shared" si="125"/>
        <v>0</v>
      </c>
      <c r="AU192" s="301">
        <f t="array" ref="AU192">IFERROR(INDEX(X192:AC192,SMALL(IF(AD192:AI192=AV192,COLUMN(AD192:AI192)-COLUMN(AD192)+1),COUNTIF(AP192:AP192,AV192))),0)</f>
        <v>0</v>
      </c>
      <c r="AV192" s="301">
        <f t="shared" si="126"/>
        <v>0</v>
      </c>
      <c r="AW192" s="301">
        <f t="array" ref="AW192">IFERROR(INDEX(AJ192:AO192,SMALL(IF(AD192:AI192=AV192,COLUMN(AD192:AI192)-COLUMN(AD192)+1),COUNTIF(AP192:AP192,AV192))),0)</f>
        <v>0</v>
      </c>
      <c r="AX192" s="302">
        <f t="array" ref="AX192">IFERROR(INDEX(X192:AC192,SMALL(IF(AD192:AI192=AY192,COLUMN(AD192:AI192)-COLUMN(AD192)+1),COUNTIF(AP192:AQ192,AY192))),0)</f>
        <v>0</v>
      </c>
      <c r="AY192" s="302">
        <f t="array" ref="AY192">IFERROR(LARGE(AD192:AI192,2),0)</f>
        <v>0</v>
      </c>
      <c r="AZ192" s="303">
        <f t="array" ref="AZ192">IFERROR(INDEX(AJ192:AO192,SMALL(IF(AD192:AI192=AY192,COLUMN(AD192:AI192)-COLUMN(AD192)+1),COUNTIF(AP192:AQ192,AY192))),0)</f>
        <v>0</v>
      </c>
      <c r="BA192" s="304">
        <f t="array" ref="BA192">IFERROR(INDEX(X192:AC192,SMALL(IF(AD192:AI192=BB192,COLUMN(AD192:AI192)-COLUMN(AD192)+1),COUNTIF(AP192:AR192,BB192))),0)</f>
        <v>0</v>
      </c>
      <c r="BB192" s="304">
        <f t="array" ref="BB192">IFERROR(LARGE(AD192:AI192,3),0)</f>
        <v>0</v>
      </c>
      <c r="BC192" s="304">
        <f t="array" ref="BC192">IFERROR(INDEX(AJ192:AO192,SMALL(IF(AD192:AI192=BB192,COLUMN(AD192:AI192)-COLUMN(AD192)+1),COUNTIF(AP192:AR192,BB192))),0)</f>
        <v>0</v>
      </c>
      <c r="BD192" s="305">
        <f t="array" ref="BD192">IFERROR(INDEX(X192:AC192,SMALL(IF(AD192:AI192=BE192,COLUMN(AD192:AI192)-COLUMN(AD192)+1),COUNTIF(AP192:AS192,BE192))),0)</f>
        <v>0</v>
      </c>
      <c r="BE192" s="305">
        <f t="shared" si="127"/>
        <v>0</v>
      </c>
      <c r="BF192" s="305">
        <f t="array" ref="BF192">IFERROR(INDEX(AJ192:AO192,SMALL(IF(AD192:AI192=BE192,COLUMN(AD192:AI192)-COLUMN(AD192)+1),COUNTIF(AP192:AS192,BE192))),0)</f>
        <v>0</v>
      </c>
      <c r="BG192" s="306">
        <f t="array" ref="BG192">IFERROR(INDEX(X192:AC192,SMALL(IF(AD192:AI192=BH192,COLUMN(AD192:AI192)-COLUMN(AD192)+1),COUNTIF(AP192:AT192,BH192))),0)</f>
        <v>0</v>
      </c>
      <c r="BH192" s="306">
        <f t="shared" si="128"/>
        <v>0</v>
      </c>
      <c r="BI192" s="306">
        <f t="array" ref="BI192">IFERROR(INDEX(AJ192:AO192,SMALL(IF(AD192:AI192=BH192,COLUMN(AD192:AI192)-COLUMN(AD192)+1),COUNTIF(AP192:AT192,BH192))),0)</f>
        <v>0</v>
      </c>
      <c r="BJ192" s="307">
        <f>IF(COUNTIF(AD192:AI192,0)=0,IF(COUNTIFS(AD192:AI192,"*F*")=0,SUM(LARGE(AD192:AI192,{1,2,3,4,5})),IF(COUNTIFS(AD192:AI192,"*F*")=1,SUM(LARGE(AD192:AI192,{1,2,3,4,5})),IF(COUNTIFS(AD192:AI192,"*F*")=2,"C",IF(COUNTIFS(AD192:AI192,"*F*")&gt;2,"F")))),IF(COUNTIFS(AD192:AH192,"*F*")=0,SUM(AD192:AH192),IF(COUNTIFS(AD192:AH192,"*F*")=1,"C",IF(COUNTIFS(AD192:AH192,"*F*")&gt;=2,"F"))))</f>
        <v>0</v>
      </c>
      <c r="BK192" s="308">
        <f t="shared" si="129"/>
        <v>0</v>
      </c>
    </row>
    <row r="193" spans="1:63" ht="15" x14ac:dyDescent="0.25">
      <c r="A193" s="317">
        <v>191</v>
      </c>
      <c r="B193" s="287" t="str">
        <f t="shared" si="102"/>
        <v/>
      </c>
      <c r="C193" s="296"/>
      <c r="D193" s="309"/>
      <c r="E193" s="309"/>
      <c r="F193" s="309"/>
      <c r="G193" s="309"/>
      <c r="H193" s="309"/>
      <c r="I193" s="309"/>
      <c r="J193" s="309"/>
      <c r="K193" s="309"/>
      <c r="L193" s="309"/>
      <c r="M193" s="309"/>
      <c r="N193" s="309"/>
      <c r="O193" s="309"/>
      <c r="P193" s="309"/>
      <c r="Q193" s="309"/>
      <c r="R193" s="309"/>
      <c r="S193" s="309"/>
      <c r="T193" s="309"/>
      <c r="U193" s="309"/>
      <c r="V193" s="309"/>
      <c r="W193" s="309"/>
      <c r="X193" s="294">
        <f t="shared" si="103"/>
        <v>0</v>
      </c>
      <c r="Y193" s="294">
        <f t="shared" si="104"/>
        <v>0</v>
      </c>
      <c r="Z193" s="294">
        <f t="shared" si="105"/>
        <v>0</v>
      </c>
      <c r="AA193" s="294">
        <f t="shared" si="106"/>
        <v>0</v>
      </c>
      <c r="AB193" s="294">
        <f t="shared" si="107"/>
        <v>0</v>
      </c>
      <c r="AC193" s="294">
        <f t="shared" si="108"/>
        <v>0</v>
      </c>
      <c r="AD193" s="284">
        <f t="shared" si="109"/>
        <v>0</v>
      </c>
      <c r="AE193" s="284">
        <f t="shared" si="110"/>
        <v>0</v>
      </c>
      <c r="AF193" s="284">
        <f t="shared" si="111"/>
        <v>0</v>
      </c>
      <c r="AG193" s="284">
        <f t="shared" si="112"/>
        <v>0</v>
      </c>
      <c r="AH193" s="284">
        <f t="shared" si="113"/>
        <v>0</v>
      </c>
      <c r="AI193" s="284">
        <f t="shared" si="114"/>
        <v>0</v>
      </c>
      <c r="AJ193" s="285">
        <f t="shared" si="115"/>
        <v>0</v>
      </c>
      <c r="AK193" s="285">
        <f t="shared" si="116"/>
        <v>0</v>
      </c>
      <c r="AL193" s="285">
        <f t="shared" si="117"/>
        <v>0</v>
      </c>
      <c r="AM193" s="285">
        <f t="shared" si="118"/>
        <v>0</v>
      </c>
      <c r="AN193" s="285">
        <f t="shared" si="119"/>
        <v>0</v>
      </c>
      <c r="AO193" s="285">
        <f t="shared" si="120"/>
        <v>0</v>
      </c>
      <c r="AP193" s="310">
        <f t="shared" si="121"/>
        <v>0</v>
      </c>
      <c r="AQ193" s="310">
        <f t="shared" si="122"/>
        <v>0</v>
      </c>
      <c r="AR193" s="310">
        <f t="shared" si="123"/>
        <v>0</v>
      </c>
      <c r="AS193" s="310">
        <f t="shared" si="124"/>
        <v>0</v>
      </c>
      <c r="AT193" s="310">
        <f t="shared" si="125"/>
        <v>0</v>
      </c>
      <c r="AU193" s="301">
        <f t="array" ref="AU193">IFERROR(INDEX(X193:AC193,SMALL(IF(AD193:AI193=AV193,COLUMN(AD193:AI193)-COLUMN(AD193)+1),COUNTIF(AP193:AP193,AV193))),0)</f>
        <v>0</v>
      </c>
      <c r="AV193" s="301">
        <f t="shared" si="126"/>
        <v>0</v>
      </c>
      <c r="AW193" s="301">
        <f t="array" ref="AW193">IFERROR(INDEX(AJ193:AO193,SMALL(IF(AD193:AI193=AV193,COLUMN(AD193:AI193)-COLUMN(AD193)+1),COUNTIF(AP193:AP193,AV193))),0)</f>
        <v>0</v>
      </c>
      <c r="AX193" s="302">
        <f t="array" ref="AX193">IFERROR(INDEX(X193:AC193,SMALL(IF(AD193:AI193=AY193,COLUMN(AD193:AI193)-COLUMN(AD193)+1),COUNTIF(AP193:AQ193,AY193))),0)</f>
        <v>0</v>
      </c>
      <c r="AY193" s="302">
        <f t="array" ref="AY193">IFERROR(LARGE(AD193:AI193,2),0)</f>
        <v>0</v>
      </c>
      <c r="AZ193" s="303">
        <f t="array" ref="AZ193">IFERROR(INDEX(AJ193:AO193,SMALL(IF(AD193:AI193=AY193,COLUMN(AD193:AI193)-COLUMN(AD193)+1),COUNTIF(AP193:AQ193,AY193))),0)</f>
        <v>0</v>
      </c>
      <c r="BA193" s="304">
        <f t="array" ref="BA193">IFERROR(INDEX(X193:AC193,SMALL(IF(AD193:AI193=BB193,COLUMN(AD193:AI193)-COLUMN(AD193)+1),COUNTIF(AP193:AR193,BB193))),0)</f>
        <v>0</v>
      </c>
      <c r="BB193" s="304">
        <f t="array" ref="BB193">IFERROR(LARGE(AD193:AI193,3),0)</f>
        <v>0</v>
      </c>
      <c r="BC193" s="304">
        <f t="array" ref="BC193">IFERROR(INDEX(AJ193:AO193,SMALL(IF(AD193:AI193=BB193,COLUMN(AD193:AI193)-COLUMN(AD193)+1),COUNTIF(AP193:AR193,BB193))),0)</f>
        <v>0</v>
      </c>
      <c r="BD193" s="305">
        <f t="array" ref="BD193">IFERROR(INDEX(X193:AC193,SMALL(IF(AD193:AI193=BE193,COLUMN(AD193:AI193)-COLUMN(AD193)+1),COUNTIF(AP193:AS193,BE193))),0)</f>
        <v>0</v>
      </c>
      <c r="BE193" s="305">
        <f t="shared" si="127"/>
        <v>0</v>
      </c>
      <c r="BF193" s="305">
        <f t="array" ref="BF193">IFERROR(INDEX(AJ193:AO193,SMALL(IF(AD193:AI193=BE193,COLUMN(AD193:AI193)-COLUMN(AD193)+1),COUNTIF(AP193:AS193,BE193))),0)</f>
        <v>0</v>
      </c>
      <c r="BG193" s="306">
        <f t="array" ref="BG193">IFERROR(INDEX(X193:AC193,SMALL(IF(AD193:AI193=BH193,COLUMN(AD193:AI193)-COLUMN(AD193)+1),COUNTIF(AP193:AT193,BH193))),0)</f>
        <v>0</v>
      </c>
      <c r="BH193" s="306">
        <f t="shared" si="128"/>
        <v>0</v>
      </c>
      <c r="BI193" s="306">
        <f t="array" ref="BI193">IFERROR(INDEX(AJ193:AO193,SMALL(IF(AD193:AI193=BH193,COLUMN(AD193:AI193)-COLUMN(AD193)+1),COUNTIF(AP193:AT193,BH193))),0)</f>
        <v>0</v>
      </c>
      <c r="BJ193" s="307">
        <f>IF(COUNTIF(AD193:AI193,0)=0,IF(COUNTIFS(AD193:AI193,"*F*")=0,SUM(LARGE(AD193:AI193,{1,2,3,4,5})),IF(COUNTIFS(AD193:AI193,"*F*")=1,SUM(LARGE(AD193:AI193,{1,2,3,4,5})),IF(COUNTIFS(AD193:AI193,"*F*")=2,"C",IF(COUNTIFS(AD193:AI193,"*F*")&gt;2,"F")))),IF(COUNTIFS(AD193:AH193,"*F*")=0,SUM(AD193:AH193),IF(COUNTIFS(AD193:AH193,"*F*")=1,"C",IF(COUNTIFS(AD193:AH193,"*F*")&gt;=2,"F"))))</f>
        <v>0</v>
      </c>
      <c r="BK193" s="308">
        <f t="shared" si="129"/>
        <v>0</v>
      </c>
    </row>
    <row r="194" spans="1:63" ht="15" x14ac:dyDescent="0.25">
      <c r="A194" s="317">
        <v>192</v>
      </c>
      <c r="B194" s="287" t="str">
        <f t="shared" si="102"/>
        <v/>
      </c>
      <c r="C194" s="296"/>
      <c r="D194" s="309"/>
      <c r="E194" s="309"/>
      <c r="F194" s="309"/>
      <c r="G194" s="309"/>
      <c r="H194" s="309"/>
      <c r="I194" s="309"/>
      <c r="J194" s="309"/>
      <c r="K194" s="309"/>
      <c r="L194" s="309"/>
      <c r="M194" s="309"/>
      <c r="N194" s="309"/>
      <c r="O194" s="309"/>
      <c r="P194" s="309"/>
      <c r="Q194" s="309"/>
      <c r="R194" s="309"/>
      <c r="S194" s="309"/>
      <c r="T194" s="309"/>
      <c r="U194" s="309"/>
      <c r="V194" s="309"/>
      <c r="W194" s="309"/>
      <c r="X194" s="294">
        <f t="shared" si="103"/>
        <v>0</v>
      </c>
      <c r="Y194" s="294">
        <f t="shared" si="104"/>
        <v>0</v>
      </c>
      <c r="Z194" s="294">
        <f t="shared" si="105"/>
        <v>0</v>
      </c>
      <c r="AA194" s="294">
        <f t="shared" si="106"/>
        <v>0</v>
      </c>
      <c r="AB194" s="294">
        <f t="shared" si="107"/>
        <v>0</v>
      </c>
      <c r="AC194" s="294">
        <f t="shared" si="108"/>
        <v>0</v>
      </c>
      <c r="AD194" s="284">
        <f t="shared" si="109"/>
        <v>0</v>
      </c>
      <c r="AE194" s="284">
        <f t="shared" si="110"/>
        <v>0</v>
      </c>
      <c r="AF194" s="284">
        <f t="shared" si="111"/>
        <v>0</v>
      </c>
      <c r="AG194" s="284">
        <f t="shared" si="112"/>
        <v>0</v>
      </c>
      <c r="AH194" s="284">
        <f t="shared" si="113"/>
        <v>0</v>
      </c>
      <c r="AI194" s="284">
        <f t="shared" si="114"/>
        <v>0</v>
      </c>
      <c r="AJ194" s="285">
        <f t="shared" si="115"/>
        <v>0</v>
      </c>
      <c r="AK194" s="285">
        <f t="shared" si="116"/>
        <v>0</v>
      </c>
      <c r="AL194" s="285">
        <f t="shared" si="117"/>
        <v>0</v>
      </c>
      <c r="AM194" s="285">
        <f t="shared" si="118"/>
        <v>0</v>
      </c>
      <c r="AN194" s="285">
        <f t="shared" si="119"/>
        <v>0</v>
      </c>
      <c r="AO194" s="285">
        <f t="shared" si="120"/>
        <v>0</v>
      </c>
      <c r="AP194" s="310">
        <f t="shared" si="121"/>
        <v>0</v>
      </c>
      <c r="AQ194" s="310">
        <f t="shared" si="122"/>
        <v>0</v>
      </c>
      <c r="AR194" s="310">
        <f t="shared" si="123"/>
        <v>0</v>
      </c>
      <c r="AS194" s="310">
        <f t="shared" si="124"/>
        <v>0</v>
      </c>
      <c r="AT194" s="310">
        <f t="shared" si="125"/>
        <v>0</v>
      </c>
      <c r="AU194" s="301">
        <f t="array" ref="AU194">IFERROR(INDEX(X194:AC194,SMALL(IF(AD194:AI194=AV194,COLUMN(AD194:AI194)-COLUMN(AD194)+1),COUNTIF(AP194:AP194,AV194))),0)</f>
        <v>0</v>
      </c>
      <c r="AV194" s="301">
        <f t="shared" si="126"/>
        <v>0</v>
      </c>
      <c r="AW194" s="301">
        <f t="array" ref="AW194">IFERROR(INDEX(AJ194:AO194,SMALL(IF(AD194:AI194=AV194,COLUMN(AD194:AI194)-COLUMN(AD194)+1),COUNTIF(AP194:AP194,AV194))),0)</f>
        <v>0</v>
      </c>
      <c r="AX194" s="302">
        <f t="array" ref="AX194">IFERROR(INDEX(X194:AC194,SMALL(IF(AD194:AI194=AY194,COLUMN(AD194:AI194)-COLUMN(AD194)+1),COUNTIF(AP194:AQ194,AY194))),0)</f>
        <v>0</v>
      </c>
      <c r="AY194" s="302">
        <f t="array" ref="AY194">IFERROR(LARGE(AD194:AI194,2),0)</f>
        <v>0</v>
      </c>
      <c r="AZ194" s="303">
        <f t="array" ref="AZ194">IFERROR(INDEX(AJ194:AO194,SMALL(IF(AD194:AI194=AY194,COLUMN(AD194:AI194)-COLUMN(AD194)+1),COUNTIF(AP194:AQ194,AY194))),0)</f>
        <v>0</v>
      </c>
      <c r="BA194" s="304">
        <f t="array" ref="BA194">IFERROR(INDEX(X194:AC194,SMALL(IF(AD194:AI194=BB194,COLUMN(AD194:AI194)-COLUMN(AD194)+1),COUNTIF(AP194:AR194,BB194))),0)</f>
        <v>0</v>
      </c>
      <c r="BB194" s="304">
        <f t="array" ref="BB194">IFERROR(LARGE(AD194:AI194,3),0)</f>
        <v>0</v>
      </c>
      <c r="BC194" s="304">
        <f t="array" ref="BC194">IFERROR(INDEX(AJ194:AO194,SMALL(IF(AD194:AI194=BB194,COLUMN(AD194:AI194)-COLUMN(AD194)+1),COUNTIF(AP194:AR194,BB194))),0)</f>
        <v>0</v>
      </c>
      <c r="BD194" s="305">
        <f t="array" ref="BD194">IFERROR(INDEX(X194:AC194,SMALL(IF(AD194:AI194=BE194,COLUMN(AD194:AI194)-COLUMN(AD194)+1),COUNTIF(AP194:AS194,BE194))),0)</f>
        <v>0</v>
      </c>
      <c r="BE194" s="305">
        <f t="shared" si="127"/>
        <v>0</v>
      </c>
      <c r="BF194" s="305">
        <f t="array" ref="BF194">IFERROR(INDEX(AJ194:AO194,SMALL(IF(AD194:AI194=BE194,COLUMN(AD194:AI194)-COLUMN(AD194)+1),COUNTIF(AP194:AS194,BE194))),0)</f>
        <v>0</v>
      </c>
      <c r="BG194" s="306">
        <f t="array" ref="BG194">IFERROR(INDEX(X194:AC194,SMALL(IF(AD194:AI194=BH194,COLUMN(AD194:AI194)-COLUMN(AD194)+1),COUNTIF(AP194:AT194,BH194))),0)</f>
        <v>0</v>
      </c>
      <c r="BH194" s="306">
        <f t="shared" si="128"/>
        <v>0</v>
      </c>
      <c r="BI194" s="306">
        <f t="array" ref="BI194">IFERROR(INDEX(AJ194:AO194,SMALL(IF(AD194:AI194=BH194,COLUMN(AD194:AI194)-COLUMN(AD194)+1),COUNTIF(AP194:AT194,BH194))),0)</f>
        <v>0</v>
      </c>
      <c r="BJ194" s="307">
        <f>IF(COUNTIF(AD194:AI194,0)=0,IF(COUNTIFS(AD194:AI194,"*F*")=0,SUM(LARGE(AD194:AI194,{1,2,3,4,5})),IF(COUNTIFS(AD194:AI194,"*F*")=1,SUM(LARGE(AD194:AI194,{1,2,3,4,5})),IF(COUNTIFS(AD194:AI194,"*F*")=2,"C",IF(COUNTIFS(AD194:AI194,"*F*")&gt;2,"F")))),IF(COUNTIFS(AD194:AH194,"*F*")=0,SUM(AD194:AH194),IF(COUNTIFS(AD194:AH194,"*F*")=1,"C",IF(COUNTIFS(AD194:AH194,"*F*")&gt;=2,"F"))))</f>
        <v>0</v>
      </c>
      <c r="BK194" s="308">
        <f t="shared" si="129"/>
        <v>0</v>
      </c>
    </row>
    <row r="195" spans="1:63" ht="15" x14ac:dyDescent="0.25">
      <c r="A195" s="317">
        <v>193</v>
      </c>
      <c r="B195" s="287" t="str">
        <f t="shared" si="102"/>
        <v/>
      </c>
      <c r="C195" s="296"/>
      <c r="D195" s="309"/>
      <c r="E195" s="309"/>
      <c r="F195" s="309"/>
      <c r="G195" s="309"/>
      <c r="H195" s="309"/>
      <c r="I195" s="309"/>
      <c r="J195" s="309"/>
      <c r="K195" s="309"/>
      <c r="L195" s="309"/>
      <c r="M195" s="309"/>
      <c r="N195" s="309"/>
      <c r="O195" s="309"/>
      <c r="P195" s="309"/>
      <c r="Q195" s="309"/>
      <c r="R195" s="309"/>
      <c r="S195" s="309"/>
      <c r="T195" s="309"/>
      <c r="U195" s="309"/>
      <c r="V195" s="309"/>
      <c r="W195" s="309"/>
      <c r="X195" s="294">
        <f t="shared" si="103"/>
        <v>0</v>
      </c>
      <c r="Y195" s="294">
        <f t="shared" si="104"/>
        <v>0</v>
      </c>
      <c r="Z195" s="294">
        <f t="shared" si="105"/>
        <v>0</v>
      </c>
      <c r="AA195" s="294">
        <f t="shared" si="106"/>
        <v>0</v>
      </c>
      <c r="AB195" s="294">
        <f t="shared" si="107"/>
        <v>0</v>
      </c>
      <c r="AC195" s="294">
        <f t="shared" si="108"/>
        <v>0</v>
      </c>
      <c r="AD195" s="284">
        <f t="shared" si="109"/>
        <v>0</v>
      </c>
      <c r="AE195" s="284">
        <f t="shared" si="110"/>
        <v>0</v>
      </c>
      <c r="AF195" s="284">
        <f t="shared" si="111"/>
        <v>0</v>
      </c>
      <c r="AG195" s="284">
        <f t="shared" si="112"/>
        <v>0</v>
      </c>
      <c r="AH195" s="284">
        <f t="shared" si="113"/>
        <v>0</v>
      </c>
      <c r="AI195" s="284">
        <f t="shared" si="114"/>
        <v>0</v>
      </c>
      <c r="AJ195" s="285">
        <f t="shared" si="115"/>
        <v>0</v>
      </c>
      <c r="AK195" s="285">
        <f t="shared" si="116"/>
        <v>0</v>
      </c>
      <c r="AL195" s="285">
        <f t="shared" si="117"/>
        <v>0</v>
      </c>
      <c r="AM195" s="285">
        <f t="shared" si="118"/>
        <v>0</v>
      </c>
      <c r="AN195" s="285">
        <f t="shared" si="119"/>
        <v>0</v>
      </c>
      <c r="AO195" s="285">
        <f t="shared" si="120"/>
        <v>0</v>
      </c>
      <c r="AP195" s="310">
        <f t="shared" si="121"/>
        <v>0</v>
      </c>
      <c r="AQ195" s="310">
        <f t="shared" si="122"/>
        <v>0</v>
      </c>
      <c r="AR195" s="310">
        <f t="shared" si="123"/>
        <v>0</v>
      </c>
      <c r="AS195" s="310">
        <f t="shared" si="124"/>
        <v>0</v>
      </c>
      <c r="AT195" s="310">
        <f t="shared" si="125"/>
        <v>0</v>
      </c>
      <c r="AU195" s="301">
        <f t="array" ref="AU195">IFERROR(INDEX(X195:AC195,SMALL(IF(AD195:AI195=AV195,COLUMN(AD195:AI195)-COLUMN(AD195)+1),COUNTIF(AP195:AP195,AV195))),0)</f>
        <v>0</v>
      </c>
      <c r="AV195" s="301">
        <f t="shared" si="126"/>
        <v>0</v>
      </c>
      <c r="AW195" s="301">
        <f t="array" ref="AW195">IFERROR(INDEX(AJ195:AO195,SMALL(IF(AD195:AI195=AV195,COLUMN(AD195:AI195)-COLUMN(AD195)+1),COUNTIF(AP195:AP195,AV195))),0)</f>
        <v>0</v>
      </c>
      <c r="AX195" s="302">
        <f t="array" ref="AX195">IFERROR(INDEX(X195:AC195,SMALL(IF(AD195:AI195=AY195,COLUMN(AD195:AI195)-COLUMN(AD195)+1),COUNTIF(AP195:AQ195,AY195))),0)</f>
        <v>0</v>
      </c>
      <c r="AY195" s="302">
        <f t="array" ref="AY195">IFERROR(LARGE(AD195:AI195,2),0)</f>
        <v>0</v>
      </c>
      <c r="AZ195" s="303">
        <f t="array" ref="AZ195">IFERROR(INDEX(AJ195:AO195,SMALL(IF(AD195:AI195=AY195,COLUMN(AD195:AI195)-COLUMN(AD195)+1),COUNTIF(AP195:AQ195,AY195))),0)</f>
        <v>0</v>
      </c>
      <c r="BA195" s="304">
        <f t="array" ref="BA195">IFERROR(INDEX(X195:AC195,SMALL(IF(AD195:AI195=BB195,COLUMN(AD195:AI195)-COLUMN(AD195)+1),COUNTIF(AP195:AR195,BB195))),0)</f>
        <v>0</v>
      </c>
      <c r="BB195" s="304">
        <f t="array" ref="BB195">IFERROR(LARGE(AD195:AI195,3),0)</f>
        <v>0</v>
      </c>
      <c r="BC195" s="304">
        <f t="array" ref="BC195">IFERROR(INDEX(AJ195:AO195,SMALL(IF(AD195:AI195=BB195,COLUMN(AD195:AI195)-COLUMN(AD195)+1),COUNTIF(AP195:AR195,BB195))),0)</f>
        <v>0</v>
      </c>
      <c r="BD195" s="305">
        <f t="array" ref="BD195">IFERROR(INDEX(X195:AC195,SMALL(IF(AD195:AI195=BE195,COLUMN(AD195:AI195)-COLUMN(AD195)+1),COUNTIF(AP195:AS195,BE195))),0)</f>
        <v>0</v>
      </c>
      <c r="BE195" s="305">
        <f t="shared" si="127"/>
        <v>0</v>
      </c>
      <c r="BF195" s="305">
        <f t="array" ref="BF195">IFERROR(INDEX(AJ195:AO195,SMALL(IF(AD195:AI195=BE195,COLUMN(AD195:AI195)-COLUMN(AD195)+1),COUNTIF(AP195:AS195,BE195))),0)</f>
        <v>0</v>
      </c>
      <c r="BG195" s="306">
        <f t="array" ref="BG195">IFERROR(INDEX(X195:AC195,SMALL(IF(AD195:AI195=BH195,COLUMN(AD195:AI195)-COLUMN(AD195)+1),COUNTIF(AP195:AT195,BH195))),0)</f>
        <v>0</v>
      </c>
      <c r="BH195" s="306">
        <f t="shared" si="128"/>
        <v>0</v>
      </c>
      <c r="BI195" s="306">
        <f t="array" ref="BI195">IFERROR(INDEX(AJ195:AO195,SMALL(IF(AD195:AI195=BH195,COLUMN(AD195:AI195)-COLUMN(AD195)+1),COUNTIF(AP195:AT195,BH195))),0)</f>
        <v>0</v>
      </c>
      <c r="BJ195" s="307">
        <f>IF(COUNTIF(AD195:AI195,0)=0,IF(COUNTIFS(AD195:AI195,"*F*")=0,SUM(LARGE(AD195:AI195,{1,2,3,4,5})),IF(COUNTIFS(AD195:AI195,"*F*")=1,SUM(LARGE(AD195:AI195,{1,2,3,4,5})),IF(COUNTIFS(AD195:AI195,"*F*")=2,"C",IF(COUNTIFS(AD195:AI195,"*F*")&gt;2,"F")))),IF(COUNTIFS(AD195:AH195,"*F*")=0,SUM(AD195:AH195),IF(COUNTIFS(AD195:AH195,"*F*")=1,"C",IF(COUNTIFS(AD195:AH195,"*F*")&gt;=2,"F"))))</f>
        <v>0</v>
      </c>
      <c r="BK195" s="308">
        <f t="shared" si="129"/>
        <v>0</v>
      </c>
    </row>
    <row r="196" spans="1:63" ht="15" x14ac:dyDescent="0.25">
      <c r="A196" s="317">
        <v>194</v>
      </c>
      <c r="B196" s="287" t="str">
        <f t="shared" ref="B196:B259" si="130">IF(OR(F196=42,I196=42,L196=42,O196=42,R196=42,U196=42),"S",IF(OR(F196=43,I196=43,L196=43,O196=43,R196=43,U196=43),"S",IF(OR(F196=44,I196=44,L196=44,O196=44,R196=44,U196=44),"S",IF(OR(F196=54,I196=54,L196=54,O196=54,R196=54,U196=54),"C",IF(OR(F196=55,I196=55,L196=55,O196=55,R196=55,U196=55),"C",IF(OR(F196=27,I196=27,L196=27,O196=27,R196=27,U196=27),"H",IF(OR(F196=28,I196=28,L196=28,O196=28,R196=28,U196=28),"H",IF(OR(F196=29,I196=29,L196=29,O196=29,R196=29,U196=29),"H",""))))))))</f>
        <v/>
      </c>
      <c r="C196" s="296"/>
      <c r="D196" s="309"/>
      <c r="E196" s="309"/>
      <c r="F196" s="309"/>
      <c r="G196" s="309"/>
      <c r="H196" s="309"/>
      <c r="I196" s="309"/>
      <c r="J196" s="309"/>
      <c r="K196" s="309"/>
      <c r="L196" s="309"/>
      <c r="M196" s="309"/>
      <c r="N196" s="309"/>
      <c r="O196" s="309"/>
      <c r="P196" s="309"/>
      <c r="Q196" s="309"/>
      <c r="R196" s="309"/>
      <c r="S196" s="309"/>
      <c r="T196" s="309"/>
      <c r="U196" s="309"/>
      <c r="V196" s="309"/>
      <c r="W196" s="309"/>
      <c r="X196" s="294">
        <f t="shared" ref="X196:X259" si="131">F196</f>
        <v>0</v>
      </c>
      <c r="Y196" s="294">
        <f t="shared" ref="Y196:Y259" si="132">I196</f>
        <v>0</v>
      </c>
      <c r="Z196" s="294">
        <f t="shared" ref="Z196:Z259" si="133">L196</f>
        <v>0</v>
      </c>
      <c r="AA196" s="294">
        <f t="shared" ref="AA196:AA259" si="134">O196</f>
        <v>0</v>
      </c>
      <c r="AB196" s="294">
        <f t="shared" ref="AB196:AB259" si="135">R196</f>
        <v>0</v>
      </c>
      <c r="AC196" s="294">
        <f t="shared" ref="AC196:AC259" si="136">U196</f>
        <v>0</v>
      </c>
      <c r="AD196" s="284">
        <f t="shared" ref="AD196:AD259" si="137">G196</f>
        <v>0</v>
      </c>
      <c r="AE196" s="284">
        <f t="shared" ref="AE196:AE259" si="138">J196</f>
        <v>0</v>
      </c>
      <c r="AF196" s="284">
        <f t="shared" ref="AF196:AF259" si="139">M196</f>
        <v>0</v>
      </c>
      <c r="AG196" s="284">
        <f t="shared" ref="AG196:AG259" si="140">P196</f>
        <v>0</v>
      </c>
      <c r="AH196" s="284">
        <f t="shared" ref="AH196:AH259" si="141">S196</f>
        <v>0</v>
      </c>
      <c r="AI196" s="284">
        <f t="shared" ref="AI196:AI259" si="142">V196</f>
        <v>0</v>
      </c>
      <c r="AJ196" s="285">
        <f t="shared" ref="AJ196:AJ259" si="143">H196</f>
        <v>0</v>
      </c>
      <c r="AK196" s="285">
        <f t="shared" ref="AK196:AK259" si="144">K196</f>
        <v>0</v>
      </c>
      <c r="AL196" s="285">
        <f t="shared" ref="AL196:AL259" si="145">N196</f>
        <v>0</v>
      </c>
      <c r="AM196" s="285">
        <f t="shared" ref="AM196:AM259" si="146">Q196</f>
        <v>0</v>
      </c>
      <c r="AN196" s="285">
        <f t="shared" ref="AN196:AN259" si="147">T196</f>
        <v>0</v>
      </c>
      <c r="AO196" s="285">
        <f t="shared" ref="AO196:AO259" si="148">W196</f>
        <v>0</v>
      </c>
      <c r="AP196" s="310">
        <f t="shared" ref="AP196:AP259" si="149">IFERROR(LARGE(AD196:AI196,1),0)</f>
        <v>0</v>
      </c>
      <c r="AQ196" s="310">
        <f t="shared" ref="AQ196:AQ259" si="150">IFERROR(LARGE(AD196:AI196,2),0)</f>
        <v>0</v>
      </c>
      <c r="AR196" s="310">
        <f t="shared" ref="AR196:AR259" si="151">IFERROR(LARGE(AD196:AI196,3),0)</f>
        <v>0</v>
      </c>
      <c r="AS196" s="310">
        <f t="shared" ref="AS196:AS259" si="152">IFERROR(LARGE(AD196:AI196,4),0)</f>
        <v>0</v>
      </c>
      <c r="AT196" s="310">
        <f t="shared" ref="AT196:AT259" si="153">IFERROR(LARGE(AD196:AI196,5),0)</f>
        <v>0</v>
      </c>
      <c r="AU196" s="301">
        <f t="array" ref="AU196">IFERROR(INDEX(X196:AC196,SMALL(IF(AD196:AI196=AV196,COLUMN(AD196:AI196)-COLUMN(AD196)+1),COUNTIF(AP196:AP196,AV196))),0)</f>
        <v>0</v>
      </c>
      <c r="AV196" s="301">
        <f t="shared" ref="AV196:AV259" si="154">IFERROR(LARGE(AD196:AI196,1),0)</f>
        <v>0</v>
      </c>
      <c r="AW196" s="301">
        <f t="array" ref="AW196">IFERROR(INDEX(AJ196:AO196,SMALL(IF(AD196:AI196=AV196,COLUMN(AD196:AI196)-COLUMN(AD196)+1),COUNTIF(AP196:AP196,AV196))),0)</f>
        <v>0</v>
      </c>
      <c r="AX196" s="302">
        <f t="array" ref="AX196">IFERROR(INDEX(X196:AC196,SMALL(IF(AD196:AI196=AY196,COLUMN(AD196:AI196)-COLUMN(AD196)+1),COUNTIF(AP196:AQ196,AY196))),0)</f>
        <v>0</v>
      </c>
      <c r="AY196" s="302">
        <f t="array" ref="AY196">IFERROR(LARGE(AD196:AI196,2),0)</f>
        <v>0</v>
      </c>
      <c r="AZ196" s="303">
        <f t="array" ref="AZ196">IFERROR(INDEX(AJ196:AO196,SMALL(IF(AD196:AI196=AY196,COLUMN(AD196:AI196)-COLUMN(AD196)+1),COUNTIF(AP196:AQ196,AY196))),0)</f>
        <v>0</v>
      </c>
      <c r="BA196" s="304">
        <f t="array" ref="BA196">IFERROR(INDEX(X196:AC196,SMALL(IF(AD196:AI196=BB196,COLUMN(AD196:AI196)-COLUMN(AD196)+1),COUNTIF(AP196:AR196,BB196))),0)</f>
        <v>0</v>
      </c>
      <c r="BB196" s="304">
        <f t="array" ref="BB196">IFERROR(LARGE(AD196:AI196,3),0)</f>
        <v>0</v>
      </c>
      <c r="BC196" s="304">
        <f t="array" ref="BC196">IFERROR(INDEX(AJ196:AO196,SMALL(IF(AD196:AI196=BB196,COLUMN(AD196:AI196)-COLUMN(AD196)+1),COUNTIF(AP196:AR196,BB196))),0)</f>
        <v>0</v>
      </c>
      <c r="BD196" s="305">
        <f t="array" ref="BD196">IFERROR(INDEX(X196:AC196,SMALL(IF(AD196:AI196=BE196,COLUMN(AD196:AI196)-COLUMN(AD196)+1),COUNTIF(AP196:AS196,BE196))),0)</f>
        <v>0</v>
      </c>
      <c r="BE196" s="305">
        <f t="shared" ref="BE196:BE259" si="155">IFERROR(LARGE(AD196:AI196,4),0)</f>
        <v>0</v>
      </c>
      <c r="BF196" s="305">
        <f t="array" ref="BF196">IFERROR(INDEX(AJ196:AO196,SMALL(IF(AD196:AI196=BE196,COLUMN(AD196:AI196)-COLUMN(AD196)+1),COUNTIF(AP196:AS196,BE196))),0)</f>
        <v>0</v>
      </c>
      <c r="BG196" s="306">
        <f t="array" ref="BG196">IFERROR(INDEX(X196:AC196,SMALL(IF(AD196:AI196=BH196,COLUMN(AD196:AI196)-COLUMN(AD196)+1),COUNTIF(AP196:AT196,BH196))),0)</f>
        <v>0</v>
      </c>
      <c r="BH196" s="306">
        <f t="shared" ref="BH196:BH259" si="156">IFERROR(LARGE(AD196:AI196,5),0)</f>
        <v>0</v>
      </c>
      <c r="BI196" s="306">
        <f t="array" ref="BI196">IFERROR(INDEX(AJ196:AO196,SMALL(IF(AD196:AI196=BH196,COLUMN(AD196:AI196)-COLUMN(AD196)+1),COUNTIF(AP196:AT196,BH196))),0)</f>
        <v>0</v>
      </c>
      <c r="BJ196" s="307">
        <f>IF(COUNTIF(AD196:AI196,0)=0,IF(COUNTIFS(AD196:AI196,"*F*")=0,SUM(LARGE(AD196:AI196,{1,2,3,4,5})),IF(COUNTIFS(AD196:AI196,"*F*")=1,SUM(LARGE(AD196:AI196,{1,2,3,4,5})),IF(COUNTIFS(AD196:AI196,"*F*")=2,"C",IF(COUNTIFS(AD196:AI196,"*F*")&gt;2,"F")))),IF(COUNTIFS(AD196:AH196,"*F*")=0,SUM(AD196:AH196),IF(COUNTIFS(AD196:AH196,"*F*")=1,"C",IF(COUNTIFS(AD196:AH196,"*F*")&gt;=2,"F"))))</f>
        <v>0</v>
      </c>
      <c r="BK196" s="308">
        <f t="shared" ref="BK196:BK259" si="157">IFERROR(BJ196/5,BJ196)</f>
        <v>0</v>
      </c>
    </row>
    <row r="197" spans="1:63" ht="15" x14ac:dyDescent="0.25">
      <c r="A197" s="317">
        <v>195</v>
      </c>
      <c r="B197" s="287" t="str">
        <f t="shared" si="130"/>
        <v/>
      </c>
      <c r="C197" s="296"/>
      <c r="D197" s="309"/>
      <c r="E197" s="309"/>
      <c r="F197" s="309"/>
      <c r="G197" s="309"/>
      <c r="H197" s="309"/>
      <c r="I197" s="309"/>
      <c r="J197" s="309"/>
      <c r="K197" s="309"/>
      <c r="L197" s="309"/>
      <c r="M197" s="309"/>
      <c r="N197" s="309"/>
      <c r="O197" s="309"/>
      <c r="P197" s="309"/>
      <c r="Q197" s="309"/>
      <c r="R197" s="309"/>
      <c r="S197" s="309"/>
      <c r="T197" s="309"/>
      <c r="U197" s="309"/>
      <c r="V197" s="309"/>
      <c r="W197" s="309"/>
      <c r="X197" s="294">
        <f t="shared" si="131"/>
        <v>0</v>
      </c>
      <c r="Y197" s="294">
        <f t="shared" si="132"/>
        <v>0</v>
      </c>
      <c r="Z197" s="294">
        <f t="shared" si="133"/>
        <v>0</v>
      </c>
      <c r="AA197" s="294">
        <f t="shared" si="134"/>
        <v>0</v>
      </c>
      <c r="AB197" s="294">
        <f t="shared" si="135"/>
        <v>0</v>
      </c>
      <c r="AC197" s="294">
        <f t="shared" si="136"/>
        <v>0</v>
      </c>
      <c r="AD197" s="284">
        <f t="shared" si="137"/>
        <v>0</v>
      </c>
      <c r="AE197" s="284">
        <f t="shared" si="138"/>
        <v>0</v>
      </c>
      <c r="AF197" s="284">
        <f t="shared" si="139"/>
        <v>0</v>
      </c>
      <c r="AG197" s="284">
        <f t="shared" si="140"/>
        <v>0</v>
      </c>
      <c r="AH197" s="284">
        <f t="shared" si="141"/>
        <v>0</v>
      </c>
      <c r="AI197" s="284">
        <f t="shared" si="142"/>
        <v>0</v>
      </c>
      <c r="AJ197" s="285">
        <f t="shared" si="143"/>
        <v>0</v>
      </c>
      <c r="AK197" s="285">
        <f t="shared" si="144"/>
        <v>0</v>
      </c>
      <c r="AL197" s="285">
        <f t="shared" si="145"/>
        <v>0</v>
      </c>
      <c r="AM197" s="285">
        <f t="shared" si="146"/>
        <v>0</v>
      </c>
      <c r="AN197" s="285">
        <f t="shared" si="147"/>
        <v>0</v>
      </c>
      <c r="AO197" s="285">
        <f t="shared" si="148"/>
        <v>0</v>
      </c>
      <c r="AP197" s="310">
        <f t="shared" si="149"/>
        <v>0</v>
      </c>
      <c r="AQ197" s="310">
        <f t="shared" si="150"/>
        <v>0</v>
      </c>
      <c r="AR197" s="310">
        <f t="shared" si="151"/>
        <v>0</v>
      </c>
      <c r="AS197" s="310">
        <f t="shared" si="152"/>
        <v>0</v>
      </c>
      <c r="AT197" s="310">
        <f t="shared" si="153"/>
        <v>0</v>
      </c>
      <c r="AU197" s="301">
        <f t="array" ref="AU197">IFERROR(INDEX(X197:AC197,SMALL(IF(AD197:AI197=AV197,COLUMN(AD197:AI197)-COLUMN(AD197)+1),COUNTIF(AP197:AP197,AV197))),0)</f>
        <v>0</v>
      </c>
      <c r="AV197" s="301">
        <f t="shared" si="154"/>
        <v>0</v>
      </c>
      <c r="AW197" s="301">
        <f t="array" ref="AW197">IFERROR(INDEX(AJ197:AO197,SMALL(IF(AD197:AI197=AV197,COLUMN(AD197:AI197)-COLUMN(AD197)+1),COUNTIF(AP197:AP197,AV197))),0)</f>
        <v>0</v>
      </c>
      <c r="AX197" s="302">
        <f t="array" ref="AX197">IFERROR(INDEX(X197:AC197,SMALL(IF(AD197:AI197=AY197,COLUMN(AD197:AI197)-COLUMN(AD197)+1),COUNTIF(AP197:AQ197,AY197))),0)</f>
        <v>0</v>
      </c>
      <c r="AY197" s="302">
        <f t="array" ref="AY197">IFERROR(LARGE(AD197:AI197,2),0)</f>
        <v>0</v>
      </c>
      <c r="AZ197" s="303">
        <f t="array" ref="AZ197">IFERROR(INDEX(AJ197:AO197,SMALL(IF(AD197:AI197=AY197,COLUMN(AD197:AI197)-COLUMN(AD197)+1),COUNTIF(AP197:AQ197,AY197))),0)</f>
        <v>0</v>
      </c>
      <c r="BA197" s="304">
        <f t="array" ref="BA197">IFERROR(INDEX(X197:AC197,SMALL(IF(AD197:AI197=BB197,COLUMN(AD197:AI197)-COLUMN(AD197)+1),COUNTIF(AP197:AR197,BB197))),0)</f>
        <v>0</v>
      </c>
      <c r="BB197" s="304">
        <f t="array" ref="BB197">IFERROR(LARGE(AD197:AI197,3),0)</f>
        <v>0</v>
      </c>
      <c r="BC197" s="304">
        <f t="array" ref="BC197">IFERROR(INDEX(AJ197:AO197,SMALL(IF(AD197:AI197=BB197,COLUMN(AD197:AI197)-COLUMN(AD197)+1),COUNTIF(AP197:AR197,BB197))),0)</f>
        <v>0</v>
      </c>
      <c r="BD197" s="305">
        <f t="array" ref="BD197">IFERROR(INDEX(X197:AC197,SMALL(IF(AD197:AI197=BE197,COLUMN(AD197:AI197)-COLUMN(AD197)+1),COUNTIF(AP197:AS197,BE197))),0)</f>
        <v>0</v>
      </c>
      <c r="BE197" s="305">
        <f t="shared" si="155"/>
        <v>0</v>
      </c>
      <c r="BF197" s="305">
        <f t="array" ref="BF197">IFERROR(INDEX(AJ197:AO197,SMALL(IF(AD197:AI197=BE197,COLUMN(AD197:AI197)-COLUMN(AD197)+1),COUNTIF(AP197:AS197,BE197))),0)</f>
        <v>0</v>
      </c>
      <c r="BG197" s="306">
        <f t="array" ref="BG197">IFERROR(INDEX(X197:AC197,SMALL(IF(AD197:AI197=BH197,COLUMN(AD197:AI197)-COLUMN(AD197)+1),COUNTIF(AP197:AT197,BH197))),0)</f>
        <v>0</v>
      </c>
      <c r="BH197" s="306">
        <f t="shared" si="156"/>
        <v>0</v>
      </c>
      <c r="BI197" s="306">
        <f t="array" ref="BI197">IFERROR(INDEX(AJ197:AO197,SMALL(IF(AD197:AI197=BH197,COLUMN(AD197:AI197)-COLUMN(AD197)+1),COUNTIF(AP197:AT197,BH197))),0)</f>
        <v>0</v>
      </c>
      <c r="BJ197" s="307">
        <f>IF(COUNTIF(AD197:AI197,0)=0,IF(COUNTIFS(AD197:AI197,"*F*")=0,SUM(LARGE(AD197:AI197,{1,2,3,4,5})),IF(COUNTIFS(AD197:AI197,"*F*")=1,SUM(LARGE(AD197:AI197,{1,2,3,4,5})),IF(COUNTIFS(AD197:AI197,"*F*")=2,"C",IF(COUNTIFS(AD197:AI197,"*F*")&gt;2,"F")))),IF(COUNTIFS(AD197:AH197,"*F*")=0,SUM(AD197:AH197),IF(COUNTIFS(AD197:AH197,"*F*")=1,"C",IF(COUNTIFS(AD197:AH197,"*F*")&gt;=2,"F"))))</f>
        <v>0</v>
      </c>
      <c r="BK197" s="308">
        <f t="shared" si="157"/>
        <v>0</v>
      </c>
    </row>
    <row r="198" spans="1:63" ht="15" x14ac:dyDescent="0.25">
      <c r="A198" s="317">
        <v>196</v>
      </c>
      <c r="B198" s="287" t="str">
        <f t="shared" si="130"/>
        <v/>
      </c>
      <c r="C198" s="296"/>
      <c r="D198" s="309"/>
      <c r="E198" s="309"/>
      <c r="F198" s="309"/>
      <c r="G198" s="309"/>
      <c r="H198" s="309"/>
      <c r="I198" s="309"/>
      <c r="J198" s="309"/>
      <c r="K198" s="309"/>
      <c r="L198" s="309"/>
      <c r="M198" s="309"/>
      <c r="N198" s="309"/>
      <c r="O198" s="309"/>
      <c r="P198" s="309"/>
      <c r="Q198" s="309"/>
      <c r="R198" s="309"/>
      <c r="S198" s="309"/>
      <c r="T198" s="309"/>
      <c r="U198" s="309"/>
      <c r="V198" s="309"/>
      <c r="W198" s="309"/>
      <c r="X198" s="294">
        <f t="shared" si="131"/>
        <v>0</v>
      </c>
      <c r="Y198" s="294">
        <f t="shared" si="132"/>
        <v>0</v>
      </c>
      <c r="Z198" s="294">
        <f t="shared" si="133"/>
        <v>0</v>
      </c>
      <c r="AA198" s="294">
        <f t="shared" si="134"/>
        <v>0</v>
      </c>
      <c r="AB198" s="294">
        <f t="shared" si="135"/>
        <v>0</v>
      </c>
      <c r="AC198" s="294">
        <f t="shared" si="136"/>
        <v>0</v>
      </c>
      <c r="AD198" s="284">
        <f t="shared" si="137"/>
        <v>0</v>
      </c>
      <c r="AE198" s="284">
        <f t="shared" si="138"/>
        <v>0</v>
      </c>
      <c r="AF198" s="284">
        <f t="shared" si="139"/>
        <v>0</v>
      </c>
      <c r="AG198" s="284">
        <f t="shared" si="140"/>
        <v>0</v>
      </c>
      <c r="AH198" s="284">
        <f t="shared" si="141"/>
        <v>0</v>
      </c>
      <c r="AI198" s="284">
        <f t="shared" si="142"/>
        <v>0</v>
      </c>
      <c r="AJ198" s="285">
        <f t="shared" si="143"/>
        <v>0</v>
      </c>
      <c r="AK198" s="285">
        <f t="shared" si="144"/>
        <v>0</v>
      </c>
      <c r="AL198" s="285">
        <f t="shared" si="145"/>
        <v>0</v>
      </c>
      <c r="AM198" s="285">
        <f t="shared" si="146"/>
        <v>0</v>
      </c>
      <c r="AN198" s="285">
        <f t="shared" si="147"/>
        <v>0</v>
      </c>
      <c r="AO198" s="285">
        <f t="shared" si="148"/>
        <v>0</v>
      </c>
      <c r="AP198" s="310">
        <f t="shared" si="149"/>
        <v>0</v>
      </c>
      <c r="AQ198" s="310">
        <f t="shared" si="150"/>
        <v>0</v>
      </c>
      <c r="AR198" s="310">
        <f t="shared" si="151"/>
        <v>0</v>
      </c>
      <c r="AS198" s="310">
        <f t="shared" si="152"/>
        <v>0</v>
      </c>
      <c r="AT198" s="310">
        <f t="shared" si="153"/>
        <v>0</v>
      </c>
      <c r="AU198" s="301">
        <f t="array" ref="AU198">IFERROR(INDEX(X198:AC198,SMALL(IF(AD198:AI198=AV198,COLUMN(AD198:AI198)-COLUMN(AD198)+1),COUNTIF(AP198:AP198,AV198))),0)</f>
        <v>0</v>
      </c>
      <c r="AV198" s="301">
        <f t="shared" si="154"/>
        <v>0</v>
      </c>
      <c r="AW198" s="301">
        <f t="array" ref="AW198">IFERROR(INDEX(AJ198:AO198,SMALL(IF(AD198:AI198=AV198,COLUMN(AD198:AI198)-COLUMN(AD198)+1),COUNTIF(AP198:AP198,AV198))),0)</f>
        <v>0</v>
      </c>
      <c r="AX198" s="302">
        <f t="array" ref="AX198">IFERROR(INDEX(X198:AC198,SMALL(IF(AD198:AI198=AY198,COLUMN(AD198:AI198)-COLUMN(AD198)+1),COUNTIF(AP198:AQ198,AY198))),0)</f>
        <v>0</v>
      </c>
      <c r="AY198" s="302">
        <f t="array" ref="AY198">IFERROR(LARGE(AD198:AI198,2),0)</f>
        <v>0</v>
      </c>
      <c r="AZ198" s="303">
        <f t="array" ref="AZ198">IFERROR(INDEX(AJ198:AO198,SMALL(IF(AD198:AI198=AY198,COLUMN(AD198:AI198)-COLUMN(AD198)+1),COUNTIF(AP198:AQ198,AY198))),0)</f>
        <v>0</v>
      </c>
      <c r="BA198" s="304">
        <f t="array" ref="BA198">IFERROR(INDEX(X198:AC198,SMALL(IF(AD198:AI198=BB198,COLUMN(AD198:AI198)-COLUMN(AD198)+1),COUNTIF(AP198:AR198,BB198))),0)</f>
        <v>0</v>
      </c>
      <c r="BB198" s="304">
        <f t="array" ref="BB198">IFERROR(LARGE(AD198:AI198,3),0)</f>
        <v>0</v>
      </c>
      <c r="BC198" s="304">
        <f t="array" ref="BC198">IFERROR(INDEX(AJ198:AO198,SMALL(IF(AD198:AI198=BB198,COLUMN(AD198:AI198)-COLUMN(AD198)+1),COUNTIF(AP198:AR198,BB198))),0)</f>
        <v>0</v>
      </c>
      <c r="BD198" s="305">
        <f t="array" ref="BD198">IFERROR(INDEX(X198:AC198,SMALL(IF(AD198:AI198=BE198,COLUMN(AD198:AI198)-COLUMN(AD198)+1),COUNTIF(AP198:AS198,BE198))),0)</f>
        <v>0</v>
      </c>
      <c r="BE198" s="305">
        <f t="shared" si="155"/>
        <v>0</v>
      </c>
      <c r="BF198" s="305">
        <f t="array" ref="BF198">IFERROR(INDEX(AJ198:AO198,SMALL(IF(AD198:AI198=BE198,COLUMN(AD198:AI198)-COLUMN(AD198)+1),COUNTIF(AP198:AS198,BE198))),0)</f>
        <v>0</v>
      </c>
      <c r="BG198" s="306">
        <f t="array" ref="BG198">IFERROR(INDEX(X198:AC198,SMALL(IF(AD198:AI198=BH198,COLUMN(AD198:AI198)-COLUMN(AD198)+1),COUNTIF(AP198:AT198,BH198))),0)</f>
        <v>0</v>
      </c>
      <c r="BH198" s="306">
        <f t="shared" si="156"/>
        <v>0</v>
      </c>
      <c r="BI198" s="306">
        <f t="array" ref="BI198">IFERROR(INDEX(AJ198:AO198,SMALL(IF(AD198:AI198=BH198,COLUMN(AD198:AI198)-COLUMN(AD198)+1),COUNTIF(AP198:AT198,BH198))),0)</f>
        <v>0</v>
      </c>
      <c r="BJ198" s="307">
        <f>IF(COUNTIF(AD198:AI198,0)=0,IF(COUNTIFS(AD198:AI198,"*F*")=0,SUM(LARGE(AD198:AI198,{1,2,3,4,5})),IF(COUNTIFS(AD198:AI198,"*F*")=1,SUM(LARGE(AD198:AI198,{1,2,3,4,5})),IF(COUNTIFS(AD198:AI198,"*F*")=2,"C",IF(COUNTIFS(AD198:AI198,"*F*")&gt;2,"F")))),IF(COUNTIFS(AD198:AH198,"*F*")=0,SUM(AD198:AH198),IF(COUNTIFS(AD198:AH198,"*F*")=1,"C",IF(COUNTIFS(AD198:AH198,"*F*")&gt;=2,"F"))))</f>
        <v>0</v>
      </c>
      <c r="BK198" s="308">
        <f t="shared" si="157"/>
        <v>0</v>
      </c>
    </row>
    <row r="199" spans="1:63" ht="15" x14ac:dyDescent="0.25">
      <c r="A199" s="317">
        <v>197</v>
      </c>
      <c r="B199" s="287" t="str">
        <f t="shared" si="130"/>
        <v/>
      </c>
      <c r="C199" s="296"/>
      <c r="D199" s="309"/>
      <c r="E199" s="309"/>
      <c r="F199" s="309"/>
      <c r="G199" s="309"/>
      <c r="H199" s="309"/>
      <c r="I199" s="309"/>
      <c r="J199" s="309"/>
      <c r="K199" s="309"/>
      <c r="L199" s="309"/>
      <c r="M199" s="309"/>
      <c r="N199" s="309"/>
      <c r="O199" s="309"/>
      <c r="P199" s="309"/>
      <c r="Q199" s="309"/>
      <c r="R199" s="309"/>
      <c r="S199" s="309"/>
      <c r="T199" s="309"/>
      <c r="U199" s="309"/>
      <c r="V199" s="309"/>
      <c r="W199" s="309"/>
      <c r="X199" s="294">
        <f t="shared" si="131"/>
        <v>0</v>
      </c>
      <c r="Y199" s="294">
        <f t="shared" si="132"/>
        <v>0</v>
      </c>
      <c r="Z199" s="294">
        <f t="shared" si="133"/>
        <v>0</v>
      </c>
      <c r="AA199" s="294">
        <f t="shared" si="134"/>
        <v>0</v>
      </c>
      <c r="AB199" s="294">
        <f t="shared" si="135"/>
        <v>0</v>
      </c>
      <c r="AC199" s="294">
        <f t="shared" si="136"/>
        <v>0</v>
      </c>
      <c r="AD199" s="284">
        <f t="shared" si="137"/>
        <v>0</v>
      </c>
      <c r="AE199" s="284">
        <f t="shared" si="138"/>
        <v>0</v>
      </c>
      <c r="AF199" s="284">
        <f t="shared" si="139"/>
        <v>0</v>
      </c>
      <c r="AG199" s="284">
        <f t="shared" si="140"/>
        <v>0</v>
      </c>
      <c r="AH199" s="284">
        <f t="shared" si="141"/>
        <v>0</v>
      </c>
      <c r="AI199" s="284">
        <f t="shared" si="142"/>
        <v>0</v>
      </c>
      <c r="AJ199" s="285">
        <f t="shared" si="143"/>
        <v>0</v>
      </c>
      <c r="AK199" s="285">
        <f t="shared" si="144"/>
        <v>0</v>
      </c>
      <c r="AL199" s="285">
        <f t="shared" si="145"/>
        <v>0</v>
      </c>
      <c r="AM199" s="285">
        <f t="shared" si="146"/>
        <v>0</v>
      </c>
      <c r="AN199" s="285">
        <f t="shared" si="147"/>
        <v>0</v>
      </c>
      <c r="AO199" s="285">
        <f t="shared" si="148"/>
        <v>0</v>
      </c>
      <c r="AP199" s="310">
        <f t="shared" si="149"/>
        <v>0</v>
      </c>
      <c r="AQ199" s="310">
        <f t="shared" si="150"/>
        <v>0</v>
      </c>
      <c r="AR199" s="310">
        <f t="shared" si="151"/>
        <v>0</v>
      </c>
      <c r="AS199" s="310">
        <f t="shared" si="152"/>
        <v>0</v>
      </c>
      <c r="AT199" s="310">
        <f t="shared" si="153"/>
        <v>0</v>
      </c>
      <c r="AU199" s="301">
        <f t="array" ref="AU199">IFERROR(INDEX(X199:AC199,SMALL(IF(AD199:AI199=AV199,COLUMN(AD199:AI199)-COLUMN(AD199)+1),COUNTIF(AP199:AP199,AV199))),0)</f>
        <v>0</v>
      </c>
      <c r="AV199" s="301">
        <f t="shared" si="154"/>
        <v>0</v>
      </c>
      <c r="AW199" s="301">
        <f t="array" ref="AW199">IFERROR(INDEX(AJ199:AO199,SMALL(IF(AD199:AI199=AV199,COLUMN(AD199:AI199)-COLUMN(AD199)+1),COUNTIF(AP199:AP199,AV199))),0)</f>
        <v>0</v>
      </c>
      <c r="AX199" s="302">
        <f t="array" ref="AX199">IFERROR(INDEX(X199:AC199,SMALL(IF(AD199:AI199=AY199,COLUMN(AD199:AI199)-COLUMN(AD199)+1),COUNTIF(AP199:AQ199,AY199))),0)</f>
        <v>0</v>
      </c>
      <c r="AY199" s="302">
        <f t="array" ref="AY199">IFERROR(LARGE(AD199:AI199,2),0)</f>
        <v>0</v>
      </c>
      <c r="AZ199" s="303">
        <f t="array" ref="AZ199">IFERROR(INDEX(AJ199:AO199,SMALL(IF(AD199:AI199=AY199,COLUMN(AD199:AI199)-COLUMN(AD199)+1),COUNTIF(AP199:AQ199,AY199))),0)</f>
        <v>0</v>
      </c>
      <c r="BA199" s="304">
        <f t="array" ref="BA199">IFERROR(INDEX(X199:AC199,SMALL(IF(AD199:AI199=BB199,COLUMN(AD199:AI199)-COLUMN(AD199)+1),COUNTIF(AP199:AR199,BB199))),0)</f>
        <v>0</v>
      </c>
      <c r="BB199" s="304">
        <f t="array" ref="BB199">IFERROR(LARGE(AD199:AI199,3),0)</f>
        <v>0</v>
      </c>
      <c r="BC199" s="304">
        <f t="array" ref="BC199">IFERROR(INDEX(AJ199:AO199,SMALL(IF(AD199:AI199=BB199,COLUMN(AD199:AI199)-COLUMN(AD199)+1),COUNTIF(AP199:AR199,BB199))),0)</f>
        <v>0</v>
      </c>
      <c r="BD199" s="305">
        <f t="array" ref="BD199">IFERROR(INDEX(X199:AC199,SMALL(IF(AD199:AI199=BE199,COLUMN(AD199:AI199)-COLUMN(AD199)+1),COUNTIF(AP199:AS199,BE199))),0)</f>
        <v>0</v>
      </c>
      <c r="BE199" s="305">
        <f t="shared" si="155"/>
        <v>0</v>
      </c>
      <c r="BF199" s="305">
        <f t="array" ref="BF199">IFERROR(INDEX(AJ199:AO199,SMALL(IF(AD199:AI199=BE199,COLUMN(AD199:AI199)-COLUMN(AD199)+1),COUNTIF(AP199:AS199,BE199))),0)</f>
        <v>0</v>
      </c>
      <c r="BG199" s="306">
        <f t="array" ref="BG199">IFERROR(INDEX(X199:AC199,SMALL(IF(AD199:AI199=BH199,COLUMN(AD199:AI199)-COLUMN(AD199)+1),COUNTIF(AP199:AT199,BH199))),0)</f>
        <v>0</v>
      </c>
      <c r="BH199" s="306">
        <f t="shared" si="156"/>
        <v>0</v>
      </c>
      <c r="BI199" s="306">
        <f t="array" ref="BI199">IFERROR(INDEX(AJ199:AO199,SMALL(IF(AD199:AI199=BH199,COLUMN(AD199:AI199)-COLUMN(AD199)+1),COUNTIF(AP199:AT199,BH199))),0)</f>
        <v>0</v>
      </c>
      <c r="BJ199" s="307">
        <f>IF(COUNTIF(AD199:AI199,0)=0,IF(COUNTIFS(AD199:AI199,"*F*")=0,SUM(LARGE(AD199:AI199,{1,2,3,4,5})),IF(COUNTIFS(AD199:AI199,"*F*")=1,SUM(LARGE(AD199:AI199,{1,2,3,4,5})),IF(COUNTIFS(AD199:AI199,"*F*")=2,"C",IF(COUNTIFS(AD199:AI199,"*F*")&gt;2,"F")))),IF(COUNTIFS(AD199:AH199,"*F*")=0,SUM(AD199:AH199),IF(COUNTIFS(AD199:AH199,"*F*")=1,"C",IF(COUNTIFS(AD199:AH199,"*F*")&gt;=2,"F"))))</f>
        <v>0</v>
      </c>
      <c r="BK199" s="308">
        <f t="shared" si="157"/>
        <v>0</v>
      </c>
    </row>
    <row r="200" spans="1:63" ht="15" x14ac:dyDescent="0.25">
      <c r="A200" s="317">
        <v>198</v>
      </c>
      <c r="B200" s="287" t="str">
        <f t="shared" si="130"/>
        <v/>
      </c>
      <c r="C200" s="296"/>
      <c r="D200" s="309"/>
      <c r="E200" s="309"/>
      <c r="F200" s="309"/>
      <c r="G200" s="309"/>
      <c r="H200" s="309"/>
      <c r="I200" s="309"/>
      <c r="J200" s="309"/>
      <c r="K200" s="309"/>
      <c r="L200" s="309"/>
      <c r="M200" s="309"/>
      <c r="N200" s="309"/>
      <c r="O200" s="309"/>
      <c r="P200" s="309"/>
      <c r="Q200" s="309"/>
      <c r="R200" s="309"/>
      <c r="S200" s="309"/>
      <c r="T200" s="309"/>
      <c r="U200" s="309"/>
      <c r="V200" s="309"/>
      <c r="W200" s="309"/>
      <c r="X200" s="294">
        <f t="shared" si="131"/>
        <v>0</v>
      </c>
      <c r="Y200" s="294">
        <f t="shared" si="132"/>
        <v>0</v>
      </c>
      <c r="Z200" s="294">
        <f t="shared" si="133"/>
        <v>0</v>
      </c>
      <c r="AA200" s="294">
        <f t="shared" si="134"/>
        <v>0</v>
      </c>
      <c r="AB200" s="294">
        <f t="shared" si="135"/>
        <v>0</v>
      </c>
      <c r="AC200" s="294">
        <f t="shared" si="136"/>
        <v>0</v>
      </c>
      <c r="AD200" s="284">
        <f t="shared" si="137"/>
        <v>0</v>
      </c>
      <c r="AE200" s="284">
        <f t="shared" si="138"/>
        <v>0</v>
      </c>
      <c r="AF200" s="284">
        <f t="shared" si="139"/>
        <v>0</v>
      </c>
      <c r="AG200" s="284">
        <f t="shared" si="140"/>
        <v>0</v>
      </c>
      <c r="AH200" s="284">
        <f t="shared" si="141"/>
        <v>0</v>
      </c>
      <c r="AI200" s="284">
        <f t="shared" si="142"/>
        <v>0</v>
      </c>
      <c r="AJ200" s="285">
        <f t="shared" si="143"/>
        <v>0</v>
      </c>
      <c r="AK200" s="285">
        <f t="shared" si="144"/>
        <v>0</v>
      </c>
      <c r="AL200" s="285">
        <f t="shared" si="145"/>
        <v>0</v>
      </c>
      <c r="AM200" s="285">
        <f t="shared" si="146"/>
        <v>0</v>
      </c>
      <c r="AN200" s="285">
        <f t="shared" si="147"/>
        <v>0</v>
      </c>
      <c r="AO200" s="285">
        <f t="shared" si="148"/>
        <v>0</v>
      </c>
      <c r="AP200" s="310">
        <f t="shared" si="149"/>
        <v>0</v>
      </c>
      <c r="AQ200" s="310">
        <f t="shared" si="150"/>
        <v>0</v>
      </c>
      <c r="AR200" s="310">
        <f t="shared" si="151"/>
        <v>0</v>
      </c>
      <c r="AS200" s="310">
        <f t="shared" si="152"/>
        <v>0</v>
      </c>
      <c r="AT200" s="310">
        <f t="shared" si="153"/>
        <v>0</v>
      </c>
      <c r="AU200" s="301">
        <f t="array" ref="AU200">IFERROR(INDEX(X200:AC200,SMALL(IF(AD200:AI200=AV200,COLUMN(AD200:AI200)-COLUMN(AD200)+1),COUNTIF(AP200:AP200,AV200))),0)</f>
        <v>0</v>
      </c>
      <c r="AV200" s="301">
        <f t="shared" si="154"/>
        <v>0</v>
      </c>
      <c r="AW200" s="301">
        <f t="array" ref="AW200">IFERROR(INDEX(AJ200:AO200,SMALL(IF(AD200:AI200=AV200,COLUMN(AD200:AI200)-COLUMN(AD200)+1),COUNTIF(AP200:AP200,AV200))),0)</f>
        <v>0</v>
      </c>
      <c r="AX200" s="302">
        <f t="array" ref="AX200">IFERROR(INDEX(X200:AC200,SMALL(IF(AD200:AI200=AY200,COLUMN(AD200:AI200)-COLUMN(AD200)+1),COUNTIF(AP200:AQ200,AY200))),0)</f>
        <v>0</v>
      </c>
      <c r="AY200" s="302">
        <f t="array" ref="AY200">IFERROR(LARGE(AD200:AI200,2),0)</f>
        <v>0</v>
      </c>
      <c r="AZ200" s="303">
        <f t="array" ref="AZ200">IFERROR(INDEX(AJ200:AO200,SMALL(IF(AD200:AI200=AY200,COLUMN(AD200:AI200)-COLUMN(AD200)+1),COUNTIF(AP200:AQ200,AY200))),0)</f>
        <v>0</v>
      </c>
      <c r="BA200" s="304">
        <f t="array" ref="BA200">IFERROR(INDEX(X200:AC200,SMALL(IF(AD200:AI200=BB200,COLUMN(AD200:AI200)-COLUMN(AD200)+1),COUNTIF(AP200:AR200,BB200))),0)</f>
        <v>0</v>
      </c>
      <c r="BB200" s="304">
        <f t="array" ref="BB200">IFERROR(LARGE(AD200:AI200,3),0)</f>
        <v>0</v>
      </c>
      <c r="BC200" s="304">
        <f t="array" ref="BC200">IFERROR(INDEX(AJ200:AO200,SMALL(IF(AD200:AI200=BB200,COLUMN(AD200:AI200)-COLUMN(AD200)+1),COUNTIF(AP200:AR200,BB200))),0)</f>
        <v>0</v>
      </c>
      <c r="BD200" s="305">
        <f t="array" ref="BD200">IFERROR(INDEX(X200:AC200,SMALL(IF(AD200:AI200=BE200,COLUMN(AD200:AI200)-COLUMN(AD200)+1),COUNTIF(AP200:AS200,BE200))),0)</f>
        <v>0</v>
      </c>
      <c r="BE200" s="305">
        <f t="shared" si="155"/>
        <v>0</v>
      </c>
      <c r="BF200" s="305">
        <f t="array" ref="BF200">IFERROR(INDEX(AJ200:AO200,SMALL(IF(AD200:AI200=BE200,COLUMN(AD200:AI200)-COLUMN(AD200)+1),COUNTIF(AP200:AS200,BE200))),0)</f>
        <v>0</v>
      </c>
      <c r="BG200" s="306">
        <f t="array" ref="BG200">IFERROR(INDEX(X200:AC200,SMALL(IF(AD200:AI200=BH200,COLUMN(AD200:AI200)-COLUMN(AD200)+1),COUNTIF(AP200:AT200,BH200))),0)</f>
        <v>0</v>
      </c>
      <c r="BH200" s="306">
        <f t="shared" si="156"/>
        <v>0</v>
      </c>
      <c r="BI200" s="306">
        <f t="array" ref="BI200">IFERROR(INDEX(AJ200:AO200,SMALL(IF(AD200:AI200=BH200,COLUMN(AD200:AI200)-COLUMN(AD200)+1),COUNTIF(AP200:AT200,BH200))),0)</f>
        <v>0</v>
      </c>
      <c r="BJ200" s="307">
        <f>IF(COUNTIF(AD200:AI200,0)=0,IF(COUNTIFS(AD200:AI200,"*F*")=0,SUM(LARGE(AD200:AI200,{1,2,3,4,5})),IF(COUNTIFS(AD200:AI200,"*F*")=1,SUM(LARGE(AD200:AI200,{1,2,3,4,5})),IF(COUNTIFS(AD200:AI200,"*F*")=2,"C",IF(COUNTIFS(AD200:AI200,"*F*")&gt;2,"F")))),IF(COUNTIFS(AD200:AH200,"*F*")=0,SUM(AD200:AH200),IF(COUNTIFS(AD200:AH200,"*F*")=1,"C",IF(COUNTIFS(AD200:AH200,"*F*")&gt;=2,"F"))))</f>
        <v>0</v>
      </c>
      <c r="BK200" s="308">
        <f t="shared" si="157"/>
        <v>0</v>
      </c>
    </row>
    <row r="201" spans="1:63" ht="15" x14ac:dyDescent="0.25">
      <c r="A201" s="317">
        <v>199</v>
      </c>
      <c r="B201" s="287" t="str">
        <f t="shared" si="130"/>
        <v/>
      </c>
      <c r="C201" s="296"/>
      <c r="D201" s="309"/>
      <c r="E201" s="309"/>
      <c r="F201" s="309"/>
      <c r="G201" s="309"/>
      <c r="H201" s="309"/>
      <c r="I201" s="309"/>
      <c r="J201" s="309"/>
      <c r="K201" s="309"/>
      <c r="L201" s="309"/>
      <c r="M201" s="309"/>
      <c r="N201" s="309"/>
      <c r="O201" s="309"/>
      <c r="P201" s="309"/>
      <c r="Q201" s="309"/>
      <c r="R201" s="309"/>
      <c r="S201" s="309"/>
      <c r="T201" s="309"/>
      <c r="U201" s="309"/>
      <c r="V201" s="309"/>
      <c r="W201" s="309"/>
      <c r="X201" s="294">
        <f t="shared" si="131"/>
        <v>0</v>
      </c>
      <c r="Y201" s="294">
        <f t="shared" si="132"/>
        <v>0</v>
      </c>
      <c r="Z201" s="294">
        <f t="shared" si="133"/>
        <v>0</v>
      </c>
      <c r="AA201" s="294">
        <f t="shared" si="134"/>
        <v>0</v>
      </c>
      <c r="AB201" s="294">
        <f t="shared" si="135"/>
        <v>0</v>
      </c>
      <c r="AC201" s="294">
        <f t="shared" si="136"/>
        <v>0</v>
      </c>
      <c r="AD201" s="284">
        <f t="shared" si="137"/>
        <v>0</v>
      </c>
      <c r="AE201" s="284">
        <f t="shared" si="138"/>
        <v>0</v>
      </c>
      <c r="AF201" s="284">
        <f t="shared" si="139"/>
        <v>0</v>
      </c>
      <c r="AG201" s="284">
        <f t="shared" si="140"/>
        <v>0</v>
      </c>
      <c r="AH201" s="284">
        <f t="shared" si="141"/>
        <v>0</v>
      </c>
      <c r="AI201" s="284">
        <f t="shared" si="142"/>
        <v>0</v>
      </c>
      <c r="AJ201" s="285">
        <f t="shared" si="143"/>
        <v>0</v>
      </c>
      <c r="AK201" s="285">
        <f t="shared" si="144"/>
        <v>0</v>
      </c>
      <c r="AL201" s="285">
        <f t="shared" si="145"/>
        <v>0</v>
      </c>
      <c r="AM201" s="285">
        <f t="shared" si="146"/>
        <v>0</v>
      </c>
      <c r="AN201" s="285">
        <f t="shared" si="147"/>
        <v>0</v>
      </c>
      <c r="AO201" s="285">
        <f t="shared" si="148"/>
        <v>0</v>
      </c>
      <c r="AP201" s="310">
        <f t="shared" si="149"/>
        <v>0</v>
      </c>
      <c r="AQ201" s="310">
        <f t="shared" si="150"/>
        <v>0</v>
      </c>
      <c r="AR201" s="310">
        <f t="shared" si="151"/>
        <v>0</v>
      </c>
      <c r="AS201" s="310">
        <f t="shared" si="152"/>
        <v>0</v>
      </c>
      <c r="AT201" s="310">
        <f t="shared" si="153"/>
        <v>0</v>
      </c>
      <c r="AU201" s="301">
        <f t="array" ref="AU201">IFERROR(INDEX(X201:AC201,SMALL(IF(AD201:AI201=AV201,COLUMN(AD201:AI201)-COLUMN(AD201)+1),COUNTIF(AP201:AP201,AV201))),0)</f>
        <v>0</v>
      </c>
      <c r="AV201" s="301">
        <f t="shared" si="154"/>
        <v>0</v>
      </c>
      <c r="AW201" s="301">
        <f t="array" ref="AW201">IFERROR(INDEX(AJ201:AO201,SMALL(IF(AD201:AI201=AV201,COLUMN(AD201:AI201)-COLUMN(AD201)+1),COUNTIF(AP201:AP201,AV201))),0)</f>
        <v>0</v>
      </c>
      <c r="AX201" s="302">
        <f t="array" ref="AX201">IFERROR(INDEX(X201:AC201,SMALL(IF(AD201:AI201=AY201,COLUMN(AD201:AI201)-COLUMN(AD201)+1),COUNTIF(AP201:AQ201,AY201))),0)</f>
        <v>0</v>
      </c>
      <c r="AY201" s="302">
        <f t="array" ref="AY201">IFERROR(LARGE(AD201:AI201,2),0)</f>
        <v>0</v>
      </c>
      <c r="AZ201" s="303">
        <f t="array" ref="AZ201">IFERROR(INDEX(AJ201:AO201,SMALL(IF(AD201:AI201=AY201,COLUMN(AD201:AI201)-COLUMN(AD201)+1),COUNTIF(AP201:AQ201,AY201))),0)</f>
        <v>0</v>
      </c>
      <c r="BA201" s="304">
        <f t="array" ref="BA201">IFERROR(INDEX(X201:AC201,SMALL(IF(AD201:AI201=BB201,COLUMN(AD201:AI201)-COLUMN(AD201)+1),COUNTIF(AP201:AR201,BB201))),0)</f>
        <v>0</v>
      </c>
      <c r="BB201" s="304">
        <f t="array" ref="BB201">IFERROR(LARGE(AD201:AI201,3),0)</f>
        <v>0</v>
      </c>
      <c r="BC201" s="304">
        <f t="array" ref="BC201">IFERROR(INDEX(AJ201:AO201,SMALL(IF(AD201:AI201=BB201,COLUMN(AD201:AI201)-COLUMN(AD201)+1),COUNTIF(AP201:AR201,BB201))),0)</f>
        <v>0</v>
      </c>
      <c r="BD201" s="305">
        <f t="array" ref="BD201">IFERROR(INDEX(X201:AC201,SMALL(IF(AD201:AI201=BE201,COLUMN(AD201:AI201)-COLUMN(AD201)+1),COUNTIF(AP201:AS201,BE201))),0)</f>
        <v>0</v>
      </c>
      <c r="BE201" s="305">
        <f t="shared" si="155"/>
        <v>0</v>
      </c>
      <c r="BF201" s="305">
        <f t="array" ref="BF201">IFERROR(INDEX(AJ201:AO201,SMALL(IF(AD201:AI201=BE201,COLUMN(AD201:AI201)-COLUMN(AD201)+1),COUNTIF(AP201:AS201,BE201))),0)</f>
        <v>0</v>
      </c>
      <c r="BG201" s="306">
        <f t="array" ref="BG201">IFERROR(INDEX(X201:AC201,SMALL(IF(AD201:AI201=BH201,COLUMN(AD201:AI201)-COLUMN(AD201)+1),COUNTIF(AP201:AT201,BH201))),0)</f>
        <v>0</v>
      </c>
      <c r="BH201" s="306">
        <f t="shared" si="156"/>
        <v>0</v>
      </c>
      <c r="BI201" s="306">
        <f t="array" ref="BI201">IFERROR(INDEX(AJ201:AO201,SMALL(IF(AD201:AI201=BH201,COLUMN(AD201:AI201)-COLUMN(AD201)+1),COUNTIF(AP201:AT201,BH201))),0)</f>
        <v>0</v>
      </c>
      <c r="BJ201" s="307">
        <f>IF(COUNTIF(AD201:AI201,0)=0,IF(COUNTIFS(AD201:AI201,"*F*")=0,SUM(LARGE(AD201:AI201,{1,2,3,4,5})),IF(COUNTIFS(AD201:AI201,"*F*")=1,SUM(LARGE(AD201:AI201,{1,2,3,4,5})),IF(COUNTIFS(AD201:AI201,"*F*")=2,"C",IF(COUNTIFS(AD201:AI201,"*F*")&gt;2,"F")))),IF(COUNTIFS(AD201:AH201,"*F*")=0,SUM(AD201:AH201),IF(COUNTIFS(AD201:AH201,"*F*")=1,"C",IF(COUNTIFS(AD201:AH201,"*F*")&gt;=2,"F"))))</f>
        <v>0</v>
      </c>
      <c r="BK201" s="308">
        <f t="shared" si="157"/>
        <v>0</v>
      </c>
    </row>
    <row r="202" spans="1:63" ht="15" x14ac:dyDescent="0.25">
      <c r="A202" s="317">
        <v>200</v>
      </c>
      <c r="B202" s="287" t="str">
        <f t="shared" si="130"/>
        <v/>
      </c>
      <c r="C202" s="296"/>
      <c r="D202" s="309"/>
      <c r="E202" s="309"/>
      <c r="F202" s="309"/>
      <c r="G202" s="309"/>
      <c r="H202" s="309"/>
      <c r="I202" s="309"/>
      <c r="J202" s="309"/>
      <c r="K202" s="309"/>
      <c r="L202" s="309"/>
      <c r="M202" s="309"/>
      <c r="N202" s="309"/>
      <c r="O202" s="309"/>
      <c r="P202" s="309"/>
      <c r="Q202" s="309"/>
      <c r="R202" s="309"/>
      <c r="S202" s="309"/>
      <c r="T202" s="309"/>
      <c r="U202" s="309"/>
      <c r="V202" s="309"/>
      <c r="W202" s="309"/>
      <c r="X202" s="294">
        <f t="shared" si="131"/>
        <v>0</v>
      </c>
      <c r="Y202" s="294">
        <f t="shared" si="132"/>
        <v>0</v>
      </c>
      <c r="Z202" s="294">
        <f t="shared" si="133"/>
        <v>0</v>
      </c>
      <c r="AA202" s="294">
        <f t="shared" si="134"/>
        <v>0</v>
      </c>
      <c r="AB202" s="294">
        <f t="shared" si="135"/>
        <v>0</v>
      </c>
      <c r="AC202" s="294">
        <f t="shared" si="136"/>
        <v>0</v>
      </c>
      <c r="AD202" s="284">
        <f t="shared" si="137"/>
        <v>0</v>
      </c>
      <c r="AE202" s="284">
        <f t="shared" si="138"/>
        <v>0</v>
      </c>
      <c r="AF202" s="284">
        <f t="shared" si="139"/>
        <v>0</v>
      </c>
      <c r="AG202" s="284">
        <f t="shared" si="140"/>
        <v>0</v>
      </c>
      <c r="AH202" s="284">
        <f t="shared" si="141"/>
        <v>0</v>
      </c>
      <c r="AI202" s="284">
        <f t="shared" si="142"/>
        <v>0</v>
      </c>
      <c r="AJ202" s="285">
        <f t="shared" si="143"/>
        <v>0</v>
      </c>
      <c r="AK202" s="285">
        <f t="shared" si="144"/>
        <v>0</v>
      </c>
      <c r="AL202" s="285">
        <f t="shared" si="145"/>
        <v>0</v>
      </c>
      <c r="AM202" s="285">
        <f t="shared" si="146"/>
        <v>0</v>
      </c>
      <c r="AN202" s="285">
        <f t="shared" si="147"/>
        <v>0</v>
      </c>
      <c r="AO202" s="285">
        <f t="shared" si="148"/>
        <v>0</v>
      </c>
      <c r="AP202" s="310">
        <f t="shared" si="149"/>
        <v>0</v>
      </c>
      <c r="AQ202" s="310">
        <f t="shared" si="150"/>
        <v>0</v>
      </c>
      <c r="AR202" s="310">
        <f t="shared" si="151"/>
        <v>0</v>
      </c>
      <c r="AS202" s="310">
        <f t="shared" si="152"/>
        <v>0</v>
      </c>
      <c r="AT202" s="310">
        <f t="shared" si="153"/>
        <v>0</v>
      </c>
      <c r="AU202" s="301">
        <f t="array" ref="AU202">IFERROR(INDEX(X202:AC202,SMALL(IF(AD202:AI202=AV202,COLUMN(AD202:AI202)-COLUMN(AD202)+1),COUNTIF(AP202:AP202,AV202))),0)</f>
        <v>0</v>
      </c>
      <c r="AV202" s="301">
        <f t="shared" si="154"/>
        <v>0</v>
      </c>
      <c r="AW202" s="301">
        <f t="array" ref="AW202">IFERROR(INDEX(AJ202:AO202,SMALL(IF(AD202:AI202=AV202,COLUMN(AD202:AI202)-COLUMN(AD202)+1),COUNTIF(AP202:AP202,AV202))),0)</f>
        <v>0</v>
      </c>
      <c r="AX202" s="302">
        <f t="array" ref="AX202">IFERROR(INDEX(X202:AC202,SMALL(IF(AD202:AI202=AY202,COLUMN(AD202:AI202)-COLUMN(AD202)+1),COUNTIF(AP202:AQ202,AY202))),0)</f>
        <v>0</v>
      </c>
      <c r="AY202" s="302">
        <f t="array" ref="AY202">IFERROR(LARGE(AD202:AI202,2),0)</f>
        <v>0</v>
      </c>
      <c r="AZ202" s="303">
        <f t="array" ref="AZ202">IFERROR(INDEX(AJ202:AO202,SMALL(IF(AD202:AI202=AY202,COLUMN(AD202:AI202)-COLUMN(AD202)+1),COUNTIF(AP202:AQ202,AY202))),0)</f>
        <v>0</v>
      </c>
      <c r="BA202" s="304">
        <f t="array" ref="BA202">IFERROR(INDEX(X202:AC202,SMALL(IF(AD202:AI202=BB202,COLUMN(AD202:AI202)-COLUMN(AD202)+1),COUNTIF(AP202:AR202,BB202))),0)</f>
        <v>0</v>
      </c>
      <c r="BB202" s="304">
        <f t="array" ref="BB202">IFERROR(LARGE(AD202:AI202,3),0)</f>
        <v>0</v>
      </c>
      <c r="BC202" s="304">
        <f t="array" ref="BC202">IFERROR(INDEX(AJ202:AO202,SMALL(IF(AD202:AI202=BB202,COLUMN(AD202:AI202)-COLUMN(AD202)+1),COUNTIF(AP202:AR202,BB202))),0)</f>
        <v>0</v>
      </c>
      <c r="BD202" s="305">
        <f t="array" ref="BD202">IFERROR(INDEX(X202:AC202,SMALL(IF(AD202:AI202=BE202,COLUMN(AD202:AI202)-COLUMN(AD202)+1),COUNTIF(AP202:AS202,BE202))),0)</f>
        <v>0</v>
      </c>
      <c r="BE202" s="305">
        <f t="shared" si="155"/>
        <v>0</v>
      </c>
      <c r="BF202" s="305">
        <f t="array" ref="BF202">IFERROR(INDEX(AJ202:AO202,SMALL(IF(AD202:AI202=BE202,COLUMN(AD202:AI202)-COLUMN(AD202)+1),COUNTIF(AP202:AS202,BE202))),0)</f>
        <v>0</v>
      </c>
      <c r="BG202" s="306">
        <f t="array" ref="BG202">IFERROR(INDEX(X202:AC202,SMALL(IF(AD202:AI202=BH202,COLUMN(AD202:AI202)-COLUMN(AD202)+1),COUNTIF(AP202:AT202,BH202))),0)</f>
        <v>0</v>
      </c>
      <c r="BH202" s="306">
        <f t="shared" si="156"/>
        <v>0</v>
      </c>
      <c r="BI202" s="306">
        <f t="array" ref="BI202">IFERROR(INDEX(AJ202:AO202,SMALL(IF(AD202:AI202=BH202,COLUMN(AD202:AI202)-COLUMN(AD202)+1),COUNTIF(AP202:AT202,BH202))),0)</f>
        <v>0</v>
      </c>
      <c r="BJ202" s="307">
        <f>IF(COUNTIF(AD202:AI202,0)=0,IF(COUNTIFS(AD202:AI202,"*F*")=0,SUM(LARGE(AD202:AI202,{1,2,3,4,5})),IF(COUNTIFS(AD202:AI202,"*F*")=1,SUM(LARGE(AD202:AI202,{1,2,3,4,5})),IF(COUNTIFS(AD202:AI202,"*F*")=2,"C",IF(COUNTIFS(AD202:AI202,"*F*")&gt;2,"F")))),IF(COUNTIFS(AD202:AH202,"*F*")=0,SUM(AD202:AH202),IF(COUNTIFS(AD202:AH202,"*F*")=1,"C",IF(COUNTIFS(AD202:AH202,"*F*")&gt;=2,"F"))))</f>
        <v>0</v>
      </c>
      <c r="BK202" s="308">
        <f t="shared" si="157"/>
        <v>0</v>
      </c>
    </row>
    <row r="203" spans="1:63" ht="15" x14ac:dyDescent="0.25">
      <c r="A203" s="317">
        <v>201</v>
      </c>
      <c r="B203" s="287" t="str">
        <f t="shared" si="130"/>
        <v/>
      </c>
      <c r="C203" s="296"/>
      <c r="D203" s="309"/>
      <c r="E203" s="309"/>
      <c r="F203" s="309"/>
      <c r="G203" s="309"/>
      <c r="H203" s="309"/>
      <c r="I203" s="309"/>
      <c r="J203" s="309"/>
      <c r="K203" s="309"/>
      <c r="L203" s="309"/>
      <c r="M203" s="309"/>
      <c r="N203" s="309"/>
      <c r="O203" s="309"/>
      <c r="P203" s="309"/>
      <c r="Q203" s="309"/>
      <c r="R203" s="309"/>
      <c r="S203" s="309"/>
      <c r="T203" s="309"/>
      <c r="U203" s="309"/>
      <c r="V203" s="309"/>
      <c r="W203" s="309"/>
      <c r="X203" s="294">
        <f t="shared" si="131"/>
        <v>0</v>
      </c>
      <c r="Y203" s="294">
        <f t="shared" si="132"/>
        <v>0</v>
      </c>
      <c r="Z203" s="294">
        <f t="shared" si="133"/>
        <v>0</v>
      </c>
      <c r="AA203" s="294">
        <f t="shared" si="134"/>
        <v>0</v>
      </c>
      <c r="AB203" s="294">
        <f t="shared" si="135"/>
        <v>0</v>
      </c>
      <c r="AC203" s="294">
        <f t="shared" si="136"/>
        <v>0</v>
      </c>
      <c r="AD203" s="284">
        <f t="shared" si="137"/>
        <v>0</v>
      </c>
      <c r="AE203" s="284">
        <f t="shared" si="138"/>
        <v>0</v>
      </c>
      <c r="AF203" s="284">
        <f t="shared" si="139"/>
        <v>0</v>
      </c>
      <c r="AG203" s="284">
        <f t="shared" si="140"/>
        <v>0</v>
      </c>
      <c r="AH203" s="284">
        <f t="shared" si="141"/>
        <v>0</v>
      </c>
      <c r="AI203" s="284">
        <f t="shared" si="142"/>
        <v>0</v>
      </c>
      <c r="AJ203" s="285">
        <f t="shared" si="143"/>
        <v>0</v>
      </c>
      <c r="AK203" s="285">
        <f t="shared" si="144"/>
        <v>0</v>
      </c>
      <c r="AL203" s="285">
        <f t="shared" si="145"/>
        <v>0</v>
      </c>
      <c r="AM203" s="285">
        <f t="shared" si="146"/>
        <v>0</v>
      </c>
      <c r="AN203" s="285">
        <f t="shared" si="147"/>
        <v>0</v>
      </c>
      <c r="AO203" s="285">
        <f t="shared" si="148"/>
        <v>0</v>
      </c>
      <c r="AP203" s="310">
        <f t="shared" si="149"/>
        <v>0</v>
      </c>
      <c r="AQ203" s="310">
        <f t="shared" si="150"/>
        <v>0</v>
      </c>
      <c r="AR203" s="310">
        <f t="shared" si="151"/>
        <v>0</v>
      </c>
      <c r="AS203" s="310">
        <f t="shared" si="152"/>
        <v>0</v>
      </c>
      <c r="AT203" s="310">
        <f t="shared" si="153"/>
        <v>0</v>
      </c>
      <c r="AU203" s="301">
        <f t="array" ref="AU203">IFERROR(INDEX(X203:AC203,SMALL(IF(AD203:AI203=AV203,COLUMN(AD203:AI203)-COLUMN(AD203)+1),COUNTIF(AP203:AP203,AV203))),0)</f>
        <v>0</v>
      </c>
      <c r="AV203" s="301">
        <f t="shared" si="154"/>
        <v>0</v>
      </c>
      <c r="AW203" s="301">
        <f t="array" ref="AW203">IFERROR(INDEX(AJ203:AO203,SMALL(IF(AD203:AI203=AV203,COLUMN(AD203:AI203)-COLUMN(AD203)+1),COUNTIF(AP203:AP203,AV203))),0)</f>
        <v>0</v>
      </c>
      <c r="AX203" s="302">
        <f t="array" ref="AX203">IFERROR(INDEX(X203:AC203,SMALL(IF(AD203:AI203=AY203,COLUMN(AD203:AI203)-COLUMN(AD203)+1),COUNTIF(AP203:AQ203,AY203))),0)</f>
        <v>0</v>
      </c>
      <c r="AY203" s="302">
        <f t="array" ref="AY203">IFERROR(LARGE(AD203:AI203,2),0)</f>
        <v>0</v>
      </c>
      <c r="AZ203" s="303">
        <f t="array" ref="AZ203">IFERROR(INDEX(AJ203:AO203,SMALL(IF(AD203:AI203=AY203,COLUMN(AD203:AI203)-COLUMN(AD203)+1),COUNTIF(AP203:AQ203,AY203))),0)</f>
        <v>0</v>
      </c>
      <c r="BA203" s="304">
        <f t="array" ref="BA203">IFERROR(INDEX(X203:AC203,SMALL(IF(AD203:AI203=BB203,COLUMN(AD203:AI203)-COLUMN(AD203)+1),COUNTIF(AP203:AR203,BB203))),0)</f>
        <v>0</v>
      </c>
      <c r="BB203" s="304">
        <f t="array" ref="BB203">IFERROR(LARGE(AD203:AI203,3),0)</f>
        <v>0</v>
      </c>
      <c r="BC203" s="304">
        <f t="array" ref="BC203">IFERROR(INDEX(AJ203:AO203,SMALL(IF(AD203:AI203=BB203,COLUMN(AD203:AI203)-COLUMN(AD203)+1),COUNTIF(AP203:AR203,BB203))),0)</f>
        <v>0</v>
      </c>
      <c r="BD203" s="305">
        <f t="array" ref="BD203">IFERROR(INDEX(X203:AC203,SMALL(IF(AD203:AI203=BE203,COLUMN(AD203:AI203)-COLUMN(AD203)+1),COUNTIF(AP203:AS203,BE203))),0)</f>
        <v>0</v>
      </c>
      <c r="BE203" s="305">
        <f t="shared" si="155"/>
        <v>0</v>
      </c>
      <c r="BF203" s="305">
        <f t="array" ref="BF203">IFERROR(INDEX(AJ203:AO203,SMALL(IF(AD203:AI203=BE203,COLUMN(AD203:AI203)-COLUMN(AD203)+1),COUNTIF(AP203:AS203,BE203))),0)</f>
        <v>0</v>
      </c>
      <c r="BG203" s="306">
        <f t="array" ref="BG203">IFERROR(INDEX(X203:AC203,SMALL(IF(AD203:AI203=BH203,COLUMN(AD203:AI203)-COLUMN(AD203)+1),COUNTIF(AP203:AT203,BH203))),0)</f>
        <v>0</v>
      </c>
      <c r="BH203" s="306">
        <f t="shared" si="156"/>
        <v>0</v>
      </c>
      <c r="BI203" s="306">
        <f t="array" ref="BI203">IFERROR(INDEX(AJ203:AO203,SMALL(IF(AD203:AI203=BH203,COLUMN(AD203:AI203)-COLUMN(AD203)+1),COUNTIF(AP203:AT203,BH203))),0)</f>
        <v>0</v>
      </c>
      <c r="BJ203" s="307">
        <f>IF(COUNTIF(AD203:AI203,0)=0,IF(COUNTIFS(AD203:AI203,"*F*")=0,SUM(LARGE(AD203:AI203,{1,2,3,4,5})),IF(COUNTIFS(AD203:AI203,"*F*")=1,SUM(LARGE(AD203:AI203,{1,2,3,4,5})),IF(COUNTIFS(AD203:AI203,"*F*")=2,"C",IF(COUNTIFS(AD203:AI203,"*F*")&gt;2,"F")))),IF(COUNTIFS(AD203:AH203,"*F*")=0,SUM(AD203:AH203),IF(COUNTIFS(AD203:AH203,"*F*")=1,"C",IF(COUNTIFS(AD203:AH203,"*F*")&gt;=2,"F"))))</f>
        <v>0</v>
      </c>
      <c r="BK203" s="308">
        <f t="shared" si="157"/>
        <v>0</v>
      </c>
    </row>
    <row r="204" spans="1:63" ht="15" x14ac:dyDescent="0.25">
      <c r="A204" s="317">
        <v>202</v>
      </c>
      <c r="B204" s="287" t="str">
        <f t="shared" si="130"/>
        <v/>
      </c>
      <c r="C204" s="296"/>
      <c r="D204" s="309"/>
      <c r="E204" s="309"/>
      <c r="F204" s="309"/>
      <c r="G204" s="309"/>
      <c r="H204" s="309"/>
      <c r="I204" s="309"/>
      <c r="J204" s="309"/>
      <c r="K204" s="309"/>
      <c r="L204" s="309"/>
      <c r="M204" s="309"/>
      <c r="N204" s="309"/>
      <c r="O204" s="309"/>
      <c r="P204" s="309"/>
      <c r="Q204" s="309"/>
      <c r="R204" s="309"/>
      <c r="S204" s="309"/>
      <c r="T204" s="309"/>
      <c r="U204" s="309"/>
      <c r="V204" s="309"/>
      <c r="W204" s="309"/>
      <c r="X204" s="294">
        <f t="shared" si="131"/>
        <v>0</v>
      </c>
      <c r="Y204" s="294">
        <f t="shared" si="132"/>
        <v>0</v>
      </c>
      <c r="Z204" s="294">
        <f t="shared" si="133"/>
        <v>0</v>
      </c>
      <c r="AA204" s="294">
        <f t="shared" si="134"/>
        <v>0</v>
      </c>
      <c r="AB204" s="294">
        <f t="shared" si="135"/>
        <v>0</v>
      </c>
      <c r="AC204" s="294">
        <f t="shared" si="136"/>
        <v>0</v>
      </c>
      <c r="AD204" s="284">
        <f t="shared" si="137"/>
        <v>0</v>
      </c>
      <c r="AE204" s="284">
        <f t="shared" si="138"/>
        <v>0</v>
      </c>
      <c r="AF204" s="284">
        <f t="shared" si="139"/>
        <v>0</v>
      </c>
      <c r="AG204" s="284">
        <f t="shared" si="140"/>
        <v>0</v>
      </c>
      <c r="AH204" s="284">
        <f t="shared" si="141"/>
        <v>0</v>
      </c>
      <c r="AI204" s="284">
        <f t="shared" si="142"/>
        <v>0</v>
      </c>
      <c r="AJ204" s="285">
        <f t="shared" si="143"/>
        <v>0</v>
      </c>
      <c r="AK204" s="285">
        <f t="shared" si="144"/>
        <v>0</v>
      </c>
      <c r="AL204" s="285">
        <f t="shared" si="145"/>
        <v>0</v>
      </c>
      <c r="AM204" s="285">
        <f t="shared" si="146"/>
        <v>0</v>
      </c>
      <c r="AN204" s="285">
        <f t="shared" si="147"/>
        <v>0</v>
      </c>
      <c r="AO204" s="285">
        <f t="shared" si="148"/>
        <v>0</v>
      </c>
      <c r="AP204" s="310">
        <f t="shared" si="149"/>
        <v>0</v>
      </c>
      <c r="AQ204" s="310">
        <f t="shared" si="150"/>
        <v>0</v>
      </c>
      <c r="AR204" s="310">
        <f t="shared" si="151"/>
        <v>0</v>
      </c>
      <c r="AS204" s="310">
        <f t="shared" si="152"/>
        <v>0</v>
      </c>
      <c r="AT204" s="310">
        <f t="shared" si="153"/>
        <v>0</v>
      </c>
      <c r="AU204" s="301">
        <f t="array" ref="AU204">IFERROR(INDEX(X204:AC204,SMALL(IF(AD204:AI204=AV204,COLUMN(AD204:AI204)-COLUMN(AD204)+1),COUNTIF(AP204:AP204,AV204))),0)</f>
        <v>0</v>
      </c>
      <c r="AV204" s="301">
        <f t="shared" si="154"/>
        <v>0</v>
      </c>
      <c r="AW204" s="301">
        <f t="array" ref="AW204">IFERROR(INDEX(AJ204:AO204,SMALL(IF(AD204:AI204=AV204,COLUMN(AD204:AI204)-COLUMN(AD204)+1),COUNTIF(AP204:AP204,AV204))),0)</f>
        <v>0</v>
      </c>
      <c r="AX204" s="302">
        <f t="array" ref="AX204">IFERROR(INDEX(X204:AC204,SMALL(IF(AD204:AI204=AY204,COLUMN(AD204:AI204)-COLUMN(AD204)+1),COUNTIF(AP204:AQ204,AY204))),0)</f>
        <v>0</v>
      </c>
      <c r="AY204" s="302">
        <f t="array" ref="AY204">IFERROR(LARGE(AD204:AI204,2),0)</f>
        <v>0</v>
      </c>
      <c r="AZ204" s="303">
        <f t="array" ref="AZ204">IFERROR(INDEX(AJ204:AO204,SMALL(IF(AD204:AI204=AY204,COLUMN(AD204:AI204)-COLUMN(AD204)+1),COUNTIF(AP204:AQ204,AY204))),0)</f>
        <v>0</v>
      </c>
      <c r="BA204" s="304">
        <f t="array" ref="BA204">IFERROR(INDEX(X204:AC204,SMALL(IF(AD204:AI204=BB204,COLUMN(AD204:AI204)-COLUMN(AD204)+1),COUNTIF(AP204:AR204,BB204))),0)</f>
        <v>0</v>
      </c>
      <c r="BB204" s="304">
        <f t="array" ref="BB204">IFERROR(LARGE(AD204:AI204,3),0)</f>
        <v>0</v>
      </c>
      <c r="BC204" s="304">
        <f t="array" ref="BC204">IFERROR(INDEX(AJ204:AO204,SMALL(IF(AD204:AI204=BB204,COLUMN(AD204:AI204)-COLUMN(AD204)+1),COUNTIF(AP204:AR204,BB204))),0)</f>
        <v>0</v>
      </c>
      <c r="BD204" s="305">
        <f t="array" ref="BD204">IFERROR(INDEX(X204:AC204,SMALL(IF(AD204:AI204=BE204,COLUMN(AD204:AI204)-COLUMN(AD204)+1),COUNTIF(AP204:AS204,BE204))),0)</f>
        <v>0</v>
      </c>
      <c r="BE204" s="305">
        <f t="shared" si="155"/>
        <v>0</v>
      </c>
      <c r="BF204" s="305">
        <f t="array" ref="BF204">IFERROR(INDEX(AJ204:AO204,SMALL(IF(AD204:AI204=BE204,COLUMN(AD204:AI204)-COLUMN(AD204)+1),COUNTIF(AP204:AS204,BE204))),0)</f>
        <v>0</v>
      </c>
      <c r="BG204" s="306">
        <f t="array" ref="BG204">IFERROR(INDEX(X204:AC204,SMALL(IF(AD204:AI204=BH204,COLUMN(AD204:AI204)-COLUMN(AD204)+1),COUNTIF(AP204:AT204,BH204))),0)</f>
        <v>0</v>
      </c>
      <c r="BH204" s="306">
        <f t="shared" si="156"/>
        <v>0</v>
      </c>
      <c r="BI204" s="306">
        <f t="array" ref="BI204">IFERROR(INDEX(AJ204:AO204,SMALL(IF(AD204:AI204=BH204,COLUMN(AD204:AI204)-COLUMN(AD204)+1),COUNTIF(AP204:AT204,BH204))),0)</f>
        <v>0</v>
      </c>
      <c r="BJ204" s="307">
        <f>IF(COUNTIF(AD204:AI204,0)=0,IF(COUNTIFS(AD204:AI204,"*F*")=0,SUM(LARGE(AD204:AI204,{1,2,3,4,5})),IF(COUNTIFS(AD204:AI204,"*F*")=1,SUM(LARGE(AD204:AI204,{1,2,3,4,5})),IF(COUNTIFS(AD204:AI204,"*F*")=2,"C",IF(COUNTIFS(AD204:AI204,"*F*")&gt;2,"F")))),IF(COUNTIFS(AD204:AH204,"*F*")=0,SUM(AD204:AH204),IF(COUNTIFS(AD204:AH204,"*F*")=1,"C",IF(COUNTIFS(AD204:AH204,"*F*")&gt;=2,"F"))))</f>
        <v>0</v>
      </c>
      <c r="BK204" s="308">
        <f t="shared" si="157"/>
        <v>0</v>
      </c>
    </row>
    <row r="205" spans="1:63" ht="15" x14ac:dyDescent="0.25">
      <c r="A205" s="317">
        <v>203</v>
      </c>
      <c r="B205" s="287" t="str">
        <f t="shared" si="130"/>
        <v/>
      </c>
      <c r="C205" s="296"/>
      <c r="D205" s="309"/>
      <c r="E205" s="309"/>
      <c r="F205" s="309"/>
      <c r="G205" s="309"/>
      <c r="H205" s="309"/>
      <c r="I205" s="309"/>
      <c r="J205" s="309"/>
      <c r="K205" s="309"/>
      <c r="L205" s="309"/>
      <c r="M205" s="309"/>
      <c r="N205" s="309"/>
      <c r="O205" s="309"/>
      <c r="P205" s="309"/>
      <c r="Q205" s="309"/>
      <c r="R205" s="309"/>
      <c r="S205" s="309"/>
      <c r="T205" s="309"/>
      <c r="U205" s="309"/>
      <c r="V205" s="309"/>
      <c r="W205" s="309"/>
      <c r="X205" s="294">
        <f t="shared" si="131"/>
        <v>0</v>
      </c>
      <c r="Y205" s="294">
        <f t="shared" si="132"/>
        <v>0</v>
      </c>
      <c r="Z205" s="294">
        <f t="shared" si="133"/>
        <v>0</v>
      </c>
      <c r="AA205" s="294">
        <f t="shared" si="134"/>
        <v>0</v>
      </c>
      <c r="AB205" s="294">
        <f t="shared" si="135"/>
        <v>0</v>
      </c>
      <c r="AC205" s="294">
        <f t="shared" si="136"/>
        <v>0</v>
      </c>
      <c r="AD205" s="284">
        <f t="shared" si="137"/>
        <v>0</v>
      </c>
      <c r="AE205" s="284">
        <f t="shared" si="138"/>
        <v>0</v>
      </c>
      <c r="AF205" s="284">
        <f t="shared" si="139"/>
        <v>0</v>
      </c>
      <c r="AG205" s="284">
        <f t="shared" si="140"/>
        <v>0</v>
      </c>
      <c r="AH205" s="284">
        <f t="shared" si="141"/>
        <v>0</v>
      </c>
      <c r="AI205" s="284">
        <f t="shared" si="142"/>
        <v>0</v>
      </c>
      <c r="AJ205" s="285">
        <f t="shared" si="143"/>
        <v>0</v>
      </c>
      <c r="AK205" s="285">
        <f t="shared" si="144"/>
        <v>0</v>
      </c>
      <c r="AL205" s="285">
        <f t="shared" si="145"/>
        <v>0</v>
      </c>
      <c r="AM205" s="285">
        <f t="shared" si="146"/>
        <v>0</v>
      </c>
      <c r="AN205" s="285">
        <f t="shared" si="147"/>
        <v>0</v>
      </c>
      <c r="AO205" s="285">
        <f t="shared" si="148"/>
        <v>0</v>
      </c>
      <c r="AP205" s="310">
        <f t="shared" si="149"/>
        <v>0</v>
      </c>
      <c r="AQ205" s="310">
        <f t="shared" si="150"/>
        <v>0</v>
      </c>
      <c r="AR205" s="310">
        <f t="shared" si="151"/>
        <v>0</v>
      </c>
      <c r="AS205" s="310">
        <f t="shared" si="152"/>
        <v>0</v>
      </c>
      <c r="AT205" s="310">
        <f t="shared" si="153"/>
        <v>0</v>
      </c>
      <c r="AU205" s="301">
        <f t="array" ref="AU205">IFERROR(INDEX(X205:AC205,SMALL(IF(AD205:AI205=AV205,COLUMN(AD205:AI205)-COLUMN(AD205)+1),COUNTIF(AP205:AP205,AV205))),0)</f>
        <v>0</v>
      </c>
      <c r="AV205" s="301">
        <f t="shared" si="154"/>
        <v>0</v>
      </c>
      <c r="AW205" s="301">
        <f t="array" ref="AW205">IFERROR(INDEX(AJ205:AO205,SMALL(IF(AD205:AI205=AV205,COLUMN(AD205:AI205)-COLUMN(AD205)+1),COUNTIF(AP205:AP205,AV205))),0)</f>
        <v>0</v>
      </c>
      <c r="AX205" s="302">
        <f t="array" ref="AX205">IFERROR(INDEX(X205:AC205,SMALL(IF(AD205:AI205=AY205,COLUMN(AD205:AI205)-COLUMN(AD205)+1),COUNTIF(AP205:AQ205,AY205))),0)</f>
        <v>0</v>
      </c>
      <c r="AY205" s="302">
        <f t="array" ref="AY205">IFERROR(LARGE(AD205:AI205,2),0)</f>
        <v>0</v>
      </c>
      <c r="AZ205" s="303">
        <f t="array" ref="AZ205">IFERROR(INDEX(AJ205:AO205,SMALL(IF(AD205:AI205=AY205,COLUMN(AD205:AI205)-COLUMN(AD205)+1),COUNTIF(AP205:AQ205,AY205))),0)</f>
        <v>0</v>
      </c>
      <c r="BA205" s="304">
        <f t="array" ref="BA205">IFERROR(INDEX(X205:AC205,SMALL(IF(AD205:AI205=BB205,COLUMN(AD205:AI205)-COLUMN(AD205)+1),COUNTIF(AP205:AR205,BB205))),0)</f>
        <v>0</v>
      </c>
      <c r="BB205" s="304">
        <f t="array" ref="BB205">IFERROR(LARGE(AD205:AI205,3),0)</f>
        <v>0</v>
      </c>
      <c r="BC205" s="304">
        <f t="array" ref="BC205">IFERROR(INDEX(AJ205:AO205,SMALL(IF(AD205:AI205=BB205,COLUMN(AD205:AI205)-COLUMN(AD205)+1),COUNTIF(AP205:AR205,BB205))),0)</f>
        <v>0</v>
      </c>
      <c r="BD205" s="305">
        <f t="array" ref="BD205">IFERROR(INDEX(X205:AC205,SMALL(IF(AD205:AI205=BE205,COLUMN(AD205:AI205)-COLUMN(AD205)+1),COUNTIF(AP205:AS205,BE205))),0)</f>
        <v>0</v>
      </c>
      <c r="BE205" s="305">
        <f t="shared" si="155"/>
        <v>0</v>
      </c>
      <c r="BF205" s="305">
        <f t="array" ref="BF205">IFERROR(INDEX(AJ205:AO205,SMALL(IF(AD205:AI205=BE205,COLUMN(AD205:AI205)-COLUMN(AD205)+1),COUNTIF(AP205:AS205,BE205))),0)</f>
        <v>0</v>
      </c>
      <c r="BG205" s="306">
        <f t="array" ref="BG205">IFERROR(INDEX(X205:AC205,SMALL(IF(AD205:AI205=BH205,COLUMN(AD205:AI205)-COLUMN(AD205)+1),COUNTIF(AP205:AT205,BH205))),0)</f>
        <v>0</v>
      </c>
      <c r="BH205" s="306">
        <f t="shared" si="156"/>
        <v>0</v>
      </c>
      <c r="BI205" s="306">
        <f t="array" ref="BI205">IFERROR(INDEX(AJ205:AO205,SMALL(IF(AD205:AI205=BH205,COLUMN(AD205:AI205)-COLUMN(AD205)+1),COUNTIF(AP205:AT205,BH205))),0)</f>
        <v>0</v>
      </c>
      <c r="BJ205" s="307">
        <f>IF(COUNTIF(AD205:AI205,0)=0,IF(COUNTIFS(AD205:AI205,"*F*")=0,SUM(LARGE(AD205:AI205,{1,2,3,4,5})),IF(COUNTIFS(AD205:AI205,"*F*")=1,SUM(LARGE(AD205:AI205,{1,2,3,4,5})),IF(COUNTIFS(AD205:AI205,"*F*")=2,"C",IF(COUNTIFS(AD205:AI205,"*F*")&gt;2,"F")))),IF(COUNTIFS(AD205:AH205,"*F*")=0,SUM(AD205:AH205),IF(COUNTIFS(AD205:AH205,"*F*")=1,"C",IF(COUNTIFS(AD205:AH205,"*F*")&gt;=2,"F"))))</f>
        <v>0</v>
      </c>
      <c r="BK205" s="308">
        <f t="shared" si="157"/>
        <v>0</v>
      </c>
    </row>
    <row r="206" spans="1:63" ht="15" x14ac:dyDescent="0.25">
      <c r="A206" s="317">
        <v>204</v>
      </c>
      <c r="B206" s="287" t="str">
        <f t="shared" si="130"/>
        <v/>
      </c>
      <c r="C206" s="296"/>
      <c r="D206" s="309"/>
      <c r="E206" s="309"/>
      <c r="F206" s="309"/>
      <c r="G206" s="309"/>
      <c r="H206" s="309"/>
      <c r="I206" s="309"/>
      <c r="J206" s="309"/>
      <c r="K206" s="309"/>
      <c r="L206" s="309"/>
      <c r="M206" s="309"/>
      <c r="N206" s="309"/>
      <c r="O206" s="309"/>
      <c r="P206" s="309"/>
      <c r="Q206" s="309"/>
      <c r="R206" s="309"/>
      <c r="S206" s="309"/>
      <c r="T206" s="309"/>
      <c r="U206" s="309"/>
      <c r="V206" s="309"/>
      <c r="W206" s="309"/>
      <c r="X206" s="294">
        <f t="shared" si="131"/>
        <v>0</v>
      </c>
      <c r="Y206" s="294">
        <f t="shared" si="132"/>
        <v>0</v>
      </c>
      <c r="Z206" s="294">
        <f t="shared" si="133"/>
        <v>0</v>
      </c>
      <c r="AA206" s="294">
        <f t="shared" si="134"/>
        <v>0</v>
      </c>
      <c r="AB206" s="294">
        <f t="shared" si="135"/>
        <v>0</v>
      </c>
      <c r="AC206" s="294">
        <f t="shared" si="136"/>
        <v>0</v>
      </c>
      <c r="AD206" s="284">
        <f t="shared" si="137"/>
        <v>0</v>
      </c>
      <c r="AE206" s="284">
        <f t="shared" si="138"/>
        <v>0</v>
      </c>
      <c r="AF206" s="284">
        <f t="shared" si="139"/>
        <v>0</v>
      </c>
      <c r="AG206" s="284">
        <f t="shared" si="140"/>
        <v>0</v>
      </c>
      <c r="AH206" s="284">
        <f t="shared" si="141"/>
        <v>0</v>
      </c>
      <c r="AI206" s="284">
        <f t="shared" si="142"/>
        <v>0</v>
      </c>
      <c r="AJ206" s="285">
        <f t="shared" si="143"/>
        <v>0</v>
      </c>
      <c r="AK206" s="285">
        <f t="shared" si="144"/>
        <v>0</v>
      </c>
      <c r="AL206" s="285">
        <f t="shared" si="145"/>
        <v>0</v>
      </c>
      <c r="AM206" s="285">
        <f t="shared" si="146"/>
        <v>0</v>
      </c>
      <c r="AN206" s="285">
        <f t="shared" si="147"/>
        <v>0</v>
      </c>
      <c r="AO206" s="285">
        <f t="shared" si="148"/>
        <v>0</v>
      </c>
      <c r="AP206" s="310">
        <f t="shared" si="149"/>
        <v>0</v>
      </c>
      <c r="AQ206" s="310">
        <f t="shared" si="150"/>
        <v>0</v>
      </c>
      <c r="AR206" s="310">
        <f t="shared" si="151"/>
        <v>0</v>
      </c>
      <c r="AS206" s="310">
        <f t="shared" si="152"/>
        <v>0</v>
      </c>
      <c r="AT206" s="310">
        <f t="shared" si="153"/>
        <v>0</v>
      </c>
      <c r="AU206" s="301">
        <f t="array" ref="AU206">IFERROR(INDEX(X206:AC206,SMALL(IF(AD206:AI206=AV206,COLUMN(AD206:AI206)-COLUMN(AD206)+1),COUNTIF(AP206:AP206,AV206))),0)</f>
        <v>0</v>
      </c>
      <c r="AV206" s="301">
        <f t="shared" si="154"/>
        <v>0</v>
      </c>
      <c r="AW206" s="301">
        <f t="array" ref="AW206">IFERROR(INDEX(AJ206:AO206,SMALL(IF(AD206:AI206=AV206,COLUMN(AD206:AI206)-COLUMN(AD206)+1),COUNTIF(AP206:AP206,AV206))),0)</f>
        <v>0</v>
      </c>
      <c r="AX206" s="302">
        <f t="array" ref="AX206">IFERROR(INDEX(X206:AC206,SMALL(IF(AD206:AI206=AY206,COLUMN(AD206:AI206)-COLUMN(AD206)+1),COUNTIF(AP206:AQ206,AY206))),0)</f>
        <v>0</v>
      </c>
      <c r="AY206" s="302">
        <f t="array" ref="AY206">IFERROR(LARGE(AD206:AI206,2),0)</f>
        <v>0</v>
      </c>
      <c r="AZ206" s="303">
        <f t="array" ref="AZ206">IFERROR(INDEX(AJ206:AO206,SMALL(IF(AD206:AI206=AY206,COLUMN(AD206:AI206)-COLUMN(AD206)+1),COUNTIF(AP206:AQ206,AY206))),0)</f>
        <v>0</v>
      </c>
      <c r="BA206" s="304">
        <f t="array" ref="BA206">IFERROR(INDEX(X206:AC206,SMALL(IF(AD206:AI206=BB206,COLUMN(AD206:AI206)-COLUMN(AD206)+1),COUNTIF(AP206:AR206,BB206))),0)</f>
        <v>0</v>
      </c>
      <c r="BB206" s="304">
        <f t="array" ref="BB206">IFERROR(LARGE(AD206:AI206,3),0)</f>
        <v>0</v>
      </c>
      <c r="BC206" s="304">
        <f t="array" ref="BC206">IFERROR(INDEX(AJ206:AO206,SMALL(IF(AD206:AI206=BB206,COLUMN(AD206:AI206)-COLUMN(AD206)+1),COUNTIF(AP206:AR206,BB206))),0)</f>
        <v>0</v>
      </c>
      <c r="BD206" s="305">
        <f t="array" ref="BD206">IFERROR(INDEX(X206:AC206,SMALL(IF(AD206:AI206=BE206,COLUMN(AD206:AI206)-COLUMN(AD206)+1),COUNTIF(AP206:AS206,BE206))),0)</f>
        <v>0</v>
      </c>
      <c r="BE206" s="305">
        <f t="shared" si="155"/>
        <v>0</v>
      </c>
      <c r="BF206" s="305">
        <f t="array" ref="BF206">IFERROR(INDEX(AJ206:AO206,SMALL(IF(AD206:AI206=BE206,COLUMN(AD206:AI206)-COLUMN(AD206)+1),COUNTIF(AP206:AS206,BE206))),0)</f>
        <v>0</v>
      </c>
      <c r="BG206" s="306">
        <f t="array" ref="BG206">IFERROR(INDEX(X206:AC206,SMALL(IF(AD206:AI206=BH206,COLUMN(AD206:AI206)-COLUMN(AD206)+1),COUNTIF(AP206:AT206,BH206))),0)</f>
        <v>0</v>
      </c>
      <c r="BH206" s="306">
        <f t="shared" si="156"/>
        <v>0</v>
      </c>
      <c r="BI206" s="306">
        <f t="array" ref="BI206">IFERROR(INDEX(AJ206:AO206,SMALL(IF(AD206:AI206=BH206,COLUMN(AD206:AI206)-COLUMN(AD206)+1),COUNTIF(AP206:AT206,BH206))),0)</f>
        <v>0</v>
      </c>
      <c r="BJ206" s="307">
        <f>IF(COUNTIF(AD206:AI206,0)=0,IF(COUNTIFS(AD206:AI206,"*F*")=0,SUM(LARGE(AD206:AI206,{1,2,3,4,5})),IF(COUNTIFS(AD206:AI206,"*F*")=1,SUM(LARGE(AD206:AI206,{1,2,3,4,5})),IF(COUNTIFS(AD206:AI206,"*F*")=2,"C",IF(COUNTIFS(AD206:AI206,"*F*")&gt;2,"F")))),IF(COUNTIFS(AD206:AH206,"*F*")=0,SUM(AD206:AH206),IF(COUNTIFS(AD206:AH206,"*F*")=1,"C",IF(COUNTIFS(AD206:AH206,"*F*")&gt;=2,"F"))))</f>
        <v>0</v>
      </c>
      <c r="BK206" s="308">
        <f t="shared" si="157"/>
        <v>0</v>
      </c>
    </row>
    <row r="207" spans="1:63" ht="15" x14ac:dyDescent="0.25">
      <c r="A207" s="317">
        <v>205</v>
      </c>
      <c r="B207" s="287" t="str">
        <f t="shared" si="130"/>
        <v/>
      </c>
      <c r="C207" s="296"/>
      <c r="D207" s="309"/>
      <c r="E207" s="309"/>
      <c r="F207" s="309"/>
      <c r="G207" s="309"/>
      <c r="H207" s="309"/>
      <c r="I207" s="309"/>
      <c r="J207" s="309"/>
      <c r="K207" s="309"/>
      <c r="L207" s="309"/>
      <c r="M207" s="309"/>
      <c r="N207" s="309"/>
      <c r="O207" s="309"/>
      <c r="P207" s="309"/>
      <c r="Q207" s="309"/>
      <c r="R207" s="309"/>
      <c r="S207" s="309"/>
      <c r="T207" s="309"/>
      <c r="U207" s="309"/>
      <c r="V207" s="309"/>
      <c r="W207" s="309"/>
      <c r="X207" s="294">
        <f t="shared" si="131"/>
        <v>0</v>
      </c>
      <c r="Y207" s="294">
        <f t="shared" si="132"/>
        <v>0</v>
      </c>
      <c r="Z207" s="294">
        <f t="shared" si="133"/>
        <v>0</v>
      </c>
      <c r="AA207" s="294">
        <f t="shared" si="134"/>
        <v>0</v>
      </c>
      <c r="AB207" s="294">
        <f t="shared" si="135"/>
        <v>0</v>
      </c>
      <c r="AC207" s="294">
        <f t="shared" si="136"/>
        <v>0</v>
      </c>
      <c r="AD207" s="284">
        <f t="shared" si="137"/>
        <v>0</v>
      </c>
      <c r="AE207" s="284">
        <f t="shared" si="138"/>
        <v>0</v>
      </c>
      <c r="AF207" s="284">
        <f t="shared" si="139"/>
        <v>0</v>
      </c>
      <c r="AG207" s="284">
        <f t="shared" si="140"/>
        <v>0</v>
      </c>
      <c r="AH207" s="284">
        <f t="shared" si="141"/>
        <v>0</v>
      </c>
      <c r="AI207" s="284">
        <f t="shared" si="142"/>
        <v>0</v>
      </c>
      <c r="AJ207" s="285">
        <f t="shared" si="143"/>
        <v>0</v>
      </c>
      <c r="AK207" s="285">
        <f t="shared" si="144"/>
        <v>0</v>
      </c>
      <c r="AL207" s="285">
        <f t="shared" si="145"/>
        <v>0</v>
      </c>
      <c r="AM207" s="285">
        <f t="shared" si="146"/>
        <v>0</v>
      </c>
      <c r="AN207" s="285">
        <f t="shared" si="147"/>
        <v>0</v>
      </c>
      <c r="AO207" s="285">
        <f t="shared" si="148"/>
        <v>0</v>
      </c>
      <c r="AP207" s="310">
        <f t="shared" si="149"/>
        <v>0</v>
      </c>
      <c r="AQ207" s="310">
        <f t="shared" si="150"/>
        <v>0</v>
      </c>
      <c r="AR207" s="310">
        <f t="shared" si="151"/>
        <v>0</v>
      </c>
      <c r="AS207" s="310">
        <f t="shared" si="152"/>
        <v>0</v>
      </c>
      <c r="AT207" s="310">
        <f t="shared" si="153"/>
        <v>0</v>
      </c>
      <c r="AU207" s="301">
        <f t="array" ref="AU207">IFERROR(INDEX(X207:AC207,SMALL(IF(AD207:AI207=AV207,COLUMN(AD207:AI207)-COLUMN(AD207)+1),COUNTIF(AP207:AP207,AV207))),0)</f>
        <v>0</v>
      </c>
      <c r="AV207" s="301">
        <f t="shared" si="154"/>
        <v>0</v>
      </c>
      <c r="AW207" s="301">
        <f t="array" ref="AW207">IFERROR(INDEX(AJ207:AO207,SMALL(IF(AD207:AI207=AV207,COLUMN(AD207:AI207)-COLUMN(AD207)+1),COUNTIF(AP207:AP207,AV207))),0)</f>
        <v>0</v>
      </c>
      <c r="AX207" s="302">
        <f t="array" ref="AX207">IFERROR(INDEX(X207:AC207,SMALL(IF(AD207:AI207=AY207,COLUMN(AD207:AI207)-COLUMN(AD207)+1),COUNTIF(AP207:AQ207,AY207))),0)</f>
        <v>0</v>
      </c>
      <c r="AY207" s="302">
        <f t="array" ref="AY207">IFERROR(LARGE(AD207:AI207,2),0)</f>
        <v>0</v>
      </c>
      <c r="AZ207" s="303">
        <f t="array" ref="AZ207">IFERROR(INDEX(AJ207:AO207,SMALL(IF(AD207:AI207=AY207,COLUMN(AD207:AI207)-COLUMN(AD207)+1),COUNTIF(AP207:AQ207,AY207))),0)</f>
        <v>0</v>
      </c>
      <c r="BA207" s="304">
        <f t="array" ref="BA207">IFERROR(INDEX(X207:AC207,SMALL(IF(AD207:AI207=BB207,COLUMN(AD207:AI207)-COLUMN(AD207)+1),COUNTIF(AP207:AR207,BB207))),0)</f>
        <v>0</v>
      </c>
      <c r="BB207" s="304">
        <f t="array" ref="BB207">IFERROR(LARGE(AD207:AI207,3),0)</f>
        <v>0</v>
      </c>
      <c r="BC207" s="304">
        <f t="array" ref="BC207">IFERROR(INDEX(AJ207:AO207,SMALL(IF(AD207:AI207=BB207,COLUMN(AD207:AI207)-COLUMN(AD207)+1),COUNTIF(AP207:AR207,BB207))),0)</f>
        <v>0</v>
      </c>
      <c r="BD207" s="305">
        <f t="array" ref="BD207">IFERROR(INDEX(X207:AC207,SMALL(IF(AD207:AI207=BE207,COLUMN(AD207:AI207)-COLUMN(AD207)+1),COUNTIF(AP207:AS207,BE207))),0)</f>
        <v>0</v>
      </c>
      <c r="BE207" s="305">
        <f t="shared" si="155"/>
        <v>0</v>
      </c>
      <c r="BF207" s="305">
        <f t="array" ref="BF207">IFERROR(INDEX(AJ207:AO207,SMALL(IF(AD207:AI207=BE207,COLUMN(AD207:AI207)-COLUMN(AD207)+1),COUNTIF(AP207:AS207,BE207))),0)</f>
        <v>0</v>
      </c>
      <c r="BG207" s="306">
        <f t="array" ref="BG207">IFERROR(INDEX(X207:AC207,SMALL(IF(AD207:AI207=BH207,COLUMN(AD207:AI207)-COLUMN(AD207)+1),COUNTIF(AP207:AT207,BH207))),0)</f>
        <v>0</v>
      </c>
      <c r="BH207" s="306">
        <f t="shared" si="156"/>
        <v>0</v>
      </c>
      <c r="BI207" s="306">
        <f t="array" ref="BI207">IFERROR(INDEX(AJ207:AO207,SMALL(IF(AD207:AI207=BH207,COLUMN(AD207:AI207)-COLUMN(AD207)+1),COUNTIF(AP207:AT207,BH207))),0)</f>
        <v>0</v>
      </c>
      <c r="BJ207" s="307">
        <f>IF(COUNTIF(AD207:AI207,0)=0,IF(COUNTIFS(AD207:AI207,"*F*")=0,SUM(LARGE(AD207:AI207,{1,2,3,4,5})),IF(COUNTIFS(AD207:AI207,"*F*")=1,SUM(LARGE(AD207:AI207,{1,2,3,4,5})),IF(COUNTIFS(AD207:AI207,"*F*")=2,"C",IF(COUNTIFS(AD207:AI207,"*F*")&gt;2,"F")))),IF(COUNTIFS(AD207:AH207,"*F*")=0,SUM(AD207:AH207),IF(COUNTIFS(AD207:AH207,"*F*")=1,"C",IF(COUNTIFS(AD207:AH207,"*F*")&gt;=2,"F"))))</f>
        <v>0</v>
      </c>
      <c r="BK207" s="308">
        <f t="shared" si="157"/>
        <v>0</v>
      </c>
    </row>
    <row r="208" spans="1:63" ht="15" x14ac:dyDescent="0.25">
      <c r="A208" s="317">
        <v>206</v>
      </c>
      <c r="B208" s="287" t="str">
        <f t="shared" si="130"/>
        <v/>
      </c>
      <c r="C208" s="296"/>
      <c r="D208" s="309"/>
      <c r="E208" s="309"/>
      <c r="F208" s="309"/>
      <c r="G208" s="309"/>
      <c r="H208" s="309"/>
      <c r="I208" s="309"/>
      <c r="J208" s="309"/>
      <c r="K208" s="309"/>
      <c r="L208" s="309"/>
      <c r="M208" s="309"/>
      <c r="N208" s="309"/>
      <c r="O208" s="309"/>
      <c r="P208" s="309"/>
      <c r="Q208" s="309"/>
      <c r="R208" s="309"/>
      <c r="S208" s="309"/>
      <c r="T208" s="309"/>
      <c r="U208" s="309"/>
      <c r="V208" s="309"/>
      <c r="W208" s="309"/>
      <c r="X208" s="294">
        <f t="shared" si="131"/>
        <v>0</v>
      </c>
      <c r="Y208" s="294">
        <f t="shared" si="132"/>
        <v>0</v>
      </c>
      <c r="Z208" s="294">
        <f t="shared" si="133"/>
        <v>0</v>
      </c>
      <c r="AA208" s="294">
        <f t="shared" si="134"/>
        <v>0</v>
      </c>
      <c r="AB208" s="294">
        <f t="shared" si="135"/>
        <v>0</v>
      </c>
      <c r="AC208" s="294">
        <f t="shared" si="136"/>
        <v>0</v>
      </c>
      <c r="AD208" s="284">
        <f t="shared" si="137"/>
        <v>0</v>
      </c>
      <c r="AE208" s="284">
        <f t="shared" si="138"/>
        <v>0</v>
      </c>
      <c r="AF208" s="284">
        <f t="shared" si="139"/>
        <v>0</v>
      </c>
      <c r="AG208" s="284">
        <f t="shared" si="140"/>
        <v>0</v>
      </c>
      <c r="AH208" s="284">
        <f t="shared" si="141"/>
        <v>0</v>
      </c>
      <c r="AI208" s="284">
        <f t="shared" si="142"/>
        <v>0</v>
      </c>
      <c r="AJ208" s="285">
        <f t="shared" si="143"/>
        <v>0</v>
      </c>
      <c r="AK208" s="285">
        <f t="shared" si="144"/>
        <v>0</v>
      </c>
      <c r="AL208" s="285">
        <f t="shared" si="145"/>
        <v>0</v>
      </c>
      <c r="AM208" s="285">
        <f t="shared" si="146"/>
        <v>0</v>
      </c>
      <c r="AN208" s="285">
        <f t="shared" si="147"/>
        <v>0</v>
      </c>
      <c r="AO208" s="285">
        <f t="shared" si="148"/>
        <v>0</v>
      </c>
      <c r="AP208" s="310">
        <f t="shared" si="149"/>
        <v>0</v>
      </c>
      <c r="AQ208" s="310">
        <f t="shared" si="150"/>
        <v>0</v>
      </c>
      <c r="AR208" s="310">
        <f t="shared" si="151"/>
        <v>0</v>
      </c>
      <c r="AS208" s="310">
        <f t="shared" si="152"/>
        <v>0</v>
      </c>
      <c r="AT208" s="310">
        <f t="shared" si="153"/>
        <v>0</v>
      </c>
      <c r="AU208" s="301">
        <f t="array" ref="AU208">IFERROR(INDEX(X208:AC208,SMALL(IF(AD208:AI208=AV208,COLUMN(AD208:AI208)-COLUMN(AD208)+1),COUNTIF(AP208:AP208,AV208))),0)</f>
        <v>0</v>
      </c>
      <c r="AV208" s="301">
        <f t="shared" si="154"/>
        <v>0</v>
      </c>
      <c r="AW208" s="301">
        <f t="array" ref="AW208">IFERROR(INDEX(AJ208:AO208,SMALL(IF(AD208:AI208=AV208,COLUMN(AD208:AI208)-COLUMN(AD208)+1),COUNTIF(AP208:AP208,AV208))),0)</f>
        <v>0</v>
      </c>
      <c r="AX208" s="302">
        <f t="array" ref="AX208">IFERROR(INDEX(X208:AC208,SMALL(IF(AD208:AI208=AY208,COLUMN(AD208:AI208)-COLUMN(AD208)+1),COUNTIF(AP208:AQ208,AY208))),0)</f>
        <v>0</v>
      </c>
      <c r="AY208" s="302">
        <f t="array" ref="AY208">IFERROR(LARGE(AD208:AI208,2),0)</f>
        <v>0</v>
      </c>
      <c r="AZ208" s="303">
        <f t="array" ref="AZ208">IFERROR(INDEX(AJ208:AO208,SMALL(IF(AD208:AI208=AY208,COLUMN(AD208:AI208)-COLUMN(AD208)+1),COUNTIF(AP208:AQ208,AY208))),0)</f>
        <v>0</v>
      </c>
      <c r="BA208" s="304">
        <f t="array" ref="BA208">IFERROR(INDEX(X208:AC208,SMALL(IF(AD208:AI208=BB208,COLUMN(AD208:AI208)-COLUMN(AD208)+1),COUNTIF(AP208:AR208,BB208))),0)</f>
        <v>0</v>
      </c>
      <c r="BB208" s="304">
        <f t="array" ref="BB208">IFERROR(LARGE(AD208:AI208,3),0)</f>
        <v>0</v>
      </c>
      <c r="BC208" s="304">
        <f t="array" ref="BC208">IFERROR(INDEX(AJ208:AO208,SMALL(IF(AD208:AI208=BB208,COLUMN(AD208:AI208)-COLUMN(AD208)+1),COUNTIF(AP208:AR208,BB208))),0)</f>
        <v>0</v>
      </c>
      <c r="BD208" s="305">
        <f t="array" ref="BD208">IFERROR(INDEX(X208:AC208,SMALL(IF(AD208:AI208=BE208,COLUMN(AD208:AI208)-COLUMN(AD208)+1),COUNTIF(AP208:AS208,BE208))),0)</f>
        <v>0</v>
      </c>
      <c r="BE208" s="305">
        <f t="shared" si="155"/>
        <v>0</v>
      </c>
      <c r="BF208" s="305">
        <f t="array" ref="BF208">IFERROR(INDEX(AJ208:AO208,SMALL(IF(AD208:AI208=BE208,COLUMN(AD208:AI208)-COLUMN(AD208)+1),COUNTIF(AP208:AS208,BE208))),0)</f>
        <v>0</v>
      </c>
      <c r="BG208" s="306">
        <f t="array" ref="BG208">IFERROR(INDEX(X208:AC208,SMALL(IF(AD208:AI208=BH208,COLUMN(AD208:AI208)-COLUMN(AD208)+1),COUNTIF(AP208:AT208,BH208))),0)</f>
        <v>0</v>
      </c>
      <c r="BH208" s="306">
        <f t="shared" si="156"/>
        <v>0</v>
      </c>
      <c r="BI208" s="306">
        <f t="array" ref="BI208">IFERROR(INDEX(AJ208:AO208,SMALL(IF(AD208:AI208=BH208,COLUMN(AD208:AI208)-COLUMN(AD208)+1),COUNTIF(AP208:AT208,BH208))),0)</f>
        <v>0</v>
      </c>
      <c r="BJ208" s="307">
        <f>IF(COUNTIF(AD208:AI208,0)=0,IF(COUNTIFS(AD208:AI208,"*F*")=0,SUM(LARGE(AD208:AI208,{1,2,3,4,5})),IF(COUNTIFS(AD208:AI208,"*F*")=1,SUM(LARGE(AD208:AI208,{1,2,3,4,5})),IF(COUNTIFS(AD208:AI208,"*F*")=2,"C",IF(COUNTIFS(AD208:AI208,"*F*")&gt;2,"F")))),IF(COUNTIFS(AD208:AH208,"*F*")=0,SUM(AD208:AH208),IF(COUNTIFS(AD208:AH208,"*F*")=1,"C",IF(COUNTIFS(AD208:AH208,"*F*")&gt;=2,"F"))))</f>
        <v>0</v>
      </c>
      <c r="BK208" s="308">
        <f t="shared" si="157"/>
        <v>0</v>
      </c>
    </row>
    <row r="209" spans="1:63" ht="15" x14ac:dyDescent="0.25">
      <c r="A209" s="317">
        <v>207</v>
      </c>
      <c r="B209" s="287" t="str">
        <f t="shared" si="130"/>
        <v/>
      </c>
      <c r="C209" s="296"/>
      <c r="D209" s="309"/>
      <c r="E209" s="309"/>
      <c r="F209" s="309"/>
      <c r="G209" s="309"/>
      <c r="H209" s="309"/>
      <c r="I209" s="309"/>
      <c r="J209" s="309"/>
      <c r="K209" s="309"/>
      <c r="L209" s="309"/>
      <c r="M209" s="309"/>
      <c r="N209" s="309"/>
      <c r="O209" s="309"/>
      <c r="P209" s="309"/>
      <c r="Q209" s="309"/>
      <c r="R209" s="309"/>
      <c r="S209" s="309"/>
      <c r="T209" s="309"/>
      <c r="U209" s="309"/>
      <c r="V209" s="309"/>
      <c r="W209" s="309"/>
      <c r="X209" s="294">
        <f t="shared" si="131"/>
        <v>0</v>
      </c>
      <c r="Y209" s="294">
        <f t="shared" si="132"/>
        <v>0</v>
      </c>
      <c r="Z209" s="294">
        <f t="shared" si="133"/>
        <v>0</v>
      </c>
      <c r="AA209" s="294">
        <f t="shared" si="134"/>
        <v>0</v>
      </c>
      <c r="AB209" s="294">
        <f t="shared" si="135"/>
        <v>0</v>
      </c>
      <c r="AC209" s="294">
        <f t="shared" si="136"/>
        <v>0</v>
      </c>
      <c r="AD209" s="284">
        <f t="shared" si="137"/>
        <v>0</v>
      </c>
      <c r="AE209" s="284">
        <f t="shared" si="138"/>
        <v>0</v>
      </c>
      <c r="AF209" s="284">
        <f t="shared" si="139"/>
        <v>0</v>
      </c>
      <c r="AG209" s="284">
        <f t="shared" si="140"/>
        <v>0</v>
      </c>
      <c r="AH209" s="284">
        <f t="shared" si="141"/>
        <v>0</v>
      </c>
      <c r="AI209" s="284">
        <f t="shared" si="142"/>
        <v>0</v>
      </c>
      <c r="AJ209" s="285">
        <f t="shared" si="143"/>
        <v>0</v>
      </c>
      <c r="AK209" s="285">
        <f t="shared" si="144"/>
        <v>0</v>
      </c>
      <c r="AL209" s="285">
        <f t="shared" si="145"/>
        <v>0</v>
      </c>
      <c r="AM209" s="285">
        <f t="shared" si="146"/>
        <v>0</v>
      </c>
      <c r="AN209" s="285">
        <f t="shared" si="147"/>
        <v>0</v>
      </c>
      <c r="AO209" s="285">
        <f t="shared" si="148"/>
        <v>0</v>
      </c>
      <c r="AP209" s="310">
        <f t="shared" si="149"/>
        <v>0</v>
      </c>
      <c r="AQ209" s="310">
        <f t="shared" si="150"/>
        <v>0</v>
      </c>
      <c r="AR209" s="310">
        <f t="shared" si="151"/>
        <v>0</v>
      </c>
      <c r="AS209" s="310">
        <f t="shared" si="152"/>
        <v>0</v>
      </c>
      <c r="AT209" s="310">
        <f t="shared" si="153"/>
        <v>0</v>
      </c>
      <c r="AU209" s="301">
        <f t="array" ref="AU209">IFERROR(INDEX(X209:AC209,SMALL(IF(AD209:AI209=AV209,COLUMN(AD209:AI209)-COLUMN(AD209)+1),COUNTIF(AP209:AP209,AV209))),0)</f>
        <v>0</v>
      </c>
      <c r="AV209" s="301">
        <f t="shared" si="154"/>
        <v>0</v>
      </c>
      <c r="AW209" s="301">
        <f t="array" ref="AW209">IFERROR(INDEX(AJ209:AO209,SMALL(IF(AD209:AI209=AV209,COLUMN(AD209:AI209)-COLUMN(AD209)+1),COUNTIF(AP209:AP209,AV209))),0)</f>
        <v>0</v>
      </c>
      <c r="AX209" s="302">
        <f t="array" ref="AX209">IFERROR(INDEX(X209:AC209,SMALL(IF(AD209:AI209=AY209,COLUMN(AD209:AI209)-COLUMN(AD209)+1),COUNTIF(AP209:AQ209,AY209))),0)</f>
        <v>0</v>
      </c>
      <c r="AY209" s="302">
        <f t="array" ref="AY209">IFERROR(LARGE(AD209:AI209,2),0)</f>
        <v>0</v>
      </c>
      <c r="AZ209" s="303">
        <f t="array" ref="AZ209">IFERROR(INDEX(AJ209:AO209,SMALL(IF(AD209:AI209=AY209,COLUMN(AD209:AI209)-COLUMN(AD209)+1),COUNTIF(AP209:AQ209,AY209))),0)</f>
        <v>0</v>
      </c>
      <c r="BA209" s="304">
        <f t="array" ref="BA209">IFERROR(INDEX(X209:AC209,SMALL(IF(AD209:AI209=BB209,COLUMN(AD209:AI209)-COLUMN(AD209)+1),COUNTIF(AP209:AR209,BB209))),0)</f>
        <v>0</v>
      </c>
      <c r="BB209" s="304">
        <f t="array" ref="BB209">IFERROR(LARGE(AD209:AI209,3),0)</f>
        <v>0</v>
      </c>
      <c r="BC209" s="304">
        <f t="array" ref="BC209">IFERROR(INDEX(AJ209:AO209,SMALL(IF(AD209:AI209=BB209,COLUMN(AD209:AI209)-COLUMN(AD209)+1),COUNTIF(AP209:AR209,BB209))),0)</f>
        <v>0</v>
      </c>
      <c r="BD209" s="305">
        <f t="array" ref="BD209">IFERROR(INDEX(X209:AC209,SMALL(IF(AD209:AI209=BE209,COLUMN(AD209:AI209)-COLUMN(AD209)+1),COUNTIF(AP209:AS209,BE209))),0)</f>
        <v>0</v>
      </c>
      <c r="BE209" s="305">
        <f t="shared" si="155"/>
        <v>0</v>
      </c>
      <c r="BF209" s="305">
        <f t="array" ref="BF209">IFERROR(INDEX(AJ209:AO209,SMALL(IF(AD209:AI209=BE209,COLUMN(AD209:AI209)-COLUMN(AD209)+1),COUNTIF(AP209:AS209,BE209))),0)</f>
        <v>0</v>
      </c>
      <c r="BG209" s="306">
        <f t="array" ref="BG209">IFERROR(INDEX(X209:AC209,SMALL(IF(AD209:AI209=BH209,COLUMN(AD209:AI209)-COLUMN(AD209)+1),COUNTIF(AP209:AT209,BH209))),0)</f>
        <v>0</v>
      </c>
      <c r="BH209" s="306">
        <f t="shared" si="156"/>
        <v>0</v>
      </c>
      <c r="BI209" s="306">
        <f t="array" ref="BI209">IFERROR(INDEX(AJ209:AO209,SMALL(IF(AD209:AI209=BH209,COLUMN(AD209:AI209)-COLUMN(AD209)+1),COUNTIF(AP209:AT209,BH209))),0)</f>
        <v>0</v>
      </c>
      <c r="BJ209" s="307">
        <f>IF(COUNTIF(AD209:AI209,0)=0,IF(COUNTIFS(AD209:AI209,"*F*")=0,SUM(LARGE(AD209:AI209,{1,2,3,4,5})),IF(COUNTIFS(AD209:AI209,"*F*")=1,SUM(LARGE(AD209:AI209,{1,2,3,4,5})),IF(COUNTIFS(AD209:AI209,"*F*")=2,"C",IF(COUNTIFS(AD209:AI209,"*F*")&gt;2,"F")))),IF(COUNTIFS(AD209:AH209,"*F*")=0,SUM(AD209:AH209),IF(COUNTIFS(AD209:AH209,"*F*")=1,"C",IF(COUNTIFS(AD209:AH209,"*F*")&gt;=2,"F"))))</f>
        <v>0</v>
      </c>
      <c r="BK209" s="308">
        <f t="shared" si="157"/>
        <v>0</v>
      </c>
    </row>
    <row r="210" spans="1:63" ht="15" x14ac:dyDescent="0.25">
      <c r="A210" s="317">
        <v>208</v>
      </c>
      <c r="B210" s="287" t="str">
        <f t="shared" si="130"/>
        <v/>
      </c>
      <c r="C210" s="296"/>
      <c r="D210" s="309"/>
      <c r="E210" s="309"/>
      <c r="F210" s="309"/>
      <c r="G210" s="309"/>
      <c r="H210" s="309"/>
      <c r="I210" s="309"/>
      <c r="J210" s="309"/>
      <c r="K210" s="309"/>
      <c r="L210" s="309"/>
      <c r="M210" s="309"/>
      <c r="N210" s="309"/>
      <c r="O210" s="309"/>
      <c r="P210" s="309"/>
      <c r="Q210" s="309"/>
      <c r="R210" s="309"/>
      <c r="S210" s="309"/>
      <c r="T210" s="309"/>
      <c r="U210" s="309"/>
      <c r="V210" s="309"/>
      <c r="W210" s="309"/>
      <c r="X210" s="294">
        <f t="shared" si="131"/>
        <v>0</v>
      </c>
      <c r="Y210" s="294">
        <f t="shared" si="132"/>
        <v>0</v>
      </c>
      <c r="Z210" s="294">
        <f t="shared" si="133"/>
        <v>0</v>
      </c>
      <c r="AA210" s="294">
        <f t="shared" si="134"/>
        <v>0</v>
      </c>
      <c r="AB210" s="294">
        <f t="shared" si="135"/>
        <v>0</v>
      </c>
      <c r="AC210" s="294">
        <f t="shared" si="136"/>
        <v>0</v>
      </c>
      <c r="AD210" s="284">
        <f t="shared" si="137"/>
        <v>0</v>
      </c>
      <c r="AE210" s="284">
        <f t="shared" si="138"/>
        <v>0</v>
      </c>
      <c r="AF210" s="284">
        <f t="shared" si="139"/>
        <v>0</v>
      </c>
      <c r="AG210" s="284">
        <f t="shared" si="140"/>
        <v>0</v>
      </c>
      <c r="AH210" s="284">
        <f t="shared" si="141"/>
        <v>0</v>
      </c>
      <c r="AI210" s="284">
        <f t="shared" si="142"/>
        <v>0</v>
      </c>
      <c r="AJ210" s="285">
        <f t="shared" si="143"/>
        <v>0</v>
      </c>
      <c r="AK210" s="285">
        <f t="shared" si="144"/>
        <v>0</v>
      </c>
      <c r="AL210" s="285">
        <f t="shared" si="145"/>
        <v>0</v>
      </c>
      <c r="AM210" s="285">
        <f t="shared" si="146"/>
        <v>0</v>
      </c>
      <c r="AN210" s="285">
        <f t="shared" si="147"/>
        <v>0</v>
      </c>
      <c r="AO210" s="285">
        <f t="shared" si="148"/>
        <v>0</v>
      </c>
      <c r="AP210" s="310">
        <f t="shared" si="149"/>
        <v>0</v>
      </c>
      <c r="AQ210" s="310">
        <f t="shared" si="150"/>
        <v>0</v>
      </c>
      <c r="AR210" s="310">
        <f t="shared" si="151"/>
        <v>0</v>
      </c>
      <c r="AS210" s="310">
        <f t="shared" si="152"/>
        <v>0</v>
      </c>
      <c r="AT210" s="310">
        <f t="shared" si="153"/>
        <v>0</v>
      </c>
      <c r="AU210" s="301">
        <f t="array" ref="AU210">IFERROR(INDEX(X210:AC210,SMALL(IF(AD210:AI210=AV210,COLUMN(AD210:AI210)-COLUMN(AD210)+1),COUNTIF(AP210:AP210,AV210))),0)</f>
        <v>0</v>
      </c>
      <c r="AV210" s="301">
        <f t="shared" si="154"/>
        <v>0</v>
      </c>
      <c r="AW210" s="301">
        <f t="array" ref="AW210">IFERROR(INDEX(AJ210:AO210,SMALL(IF(AD210:AI210=AV210,COLUMN(AD210:AI210)-COLUMN(AD210)+1),COUNTIF(AP210:AP210,AV210))),0)</f>
        <v>0</v>
      </c>
      <c r="AX210" s="302">
        <f t="array" ref="AX210">IFERROR(INDEX(X210:AC210,SMALL(IF(AD210:AI210=AY210,COLUMN(AD210:AI210)-COLUMN(AD210)+1),COUNTIF(AP210:AQ210,AY210))),0)</f>
        <v>0</v>
      </c>
      <c r="AY210" s="302">
        <f t="array" ref="AY210">IFERROR(LARGE(AD210:AI210,2),0)</f>
        <v>0</v>
      </c>
      <c r="AZ210" s="303">
        <f t="array" ref="AZ210">IFERROR(INDEX(AJ210:AO210,SMALL(IF(AD210:AI210=AY210,COLUMN(AD210:AI210)-COLUMN(AD210)+1),COUNTIF(AP210:AQ210,AY210))),0)</f>
        <v>0</v>
      </c>
      <c r="BA210" s="304">
        <f t="array" ref="BA210">IFERROR(INDEX(X210:AC210,SMALL(IF(AD210:AI210=BB210,COLUMN(AD210:AI210)-COLUMN(AD210)+1),COUNTIF(AP210:AR210,BB210))),0)</f>
        <v>0</v>
      </c>
      <c r="BB210" s="304">
        <f t="array" ref="BB210">IFERROR(LARGE(AD210:AI210,3),0)</f>
        <v>0</v>
      </c>
      <c r="BC210" s="304">
        <f t="array" ref="BC210">IFERROR(INDEX(AJ210:AO210,SMALL(IF(AD210:AI210=BB210,COLUMN(AD210:AI210)-COLUMN(AD210)+1),COUNTIF(AP210:AR210,BB210))),0)</f>
        <v>0</v>
      </c>
      <c r="BD210" s="305">
        <f t="array" ref="BD210">IFERROR(INDEX(X210:AC210,SMALL(IF(AD210:AI210=BE210,COLUMN(AD210:AI210)-COLUMN(AD210)+1),COUNTIF(AP210:AS210,BE210))),0)</f>
        <v>0</v>
      </c>
      <c r="BE210" s="305">
        <f t="shared" si="155"/>
        <v>0</v>
      </c>
      <c r="BF210" s="305">
        <f t="array" ref="BF210">IFERROR(INDEX(AJ210:AO210,SMALL(IF(AD210:AI210=BE210,COLUMN(AD210:AI210)-COLUMN(AD210)+1),COUNTIF(AP210:AS210,BE210))),0)</f>
        <v>0</v>
      </c>
      <c r="BG210" s="306">
        <f t="array" ref="BG210">IFERROR(INDEX(X210:AC210,SMALL(IF(AD210:AI210=BH210,COLUMN(AD210:AI210)-COLUMN(AD210)+1),COUNTIF(AP210:AT210,BH210))),0)</f>
        <v>0</v>
      </c>
      <c r="BH210" s="306">
        <f t="shared" si="156"/>
        <v>0</v>
      </c>
      <c r="BI210" s="306">
        <f t="array" ref="BI210">IFERROR(INDEX(AJ210:AO210,SMALL(IF(AD210:AI210=BH210,COLUMN(AD210:AI210)-COLUMN(AD210)+1),COUNTIF(AP210:AT210,BH210))),0)</f>
        <v>0</v>
      </c>
      <c r="BJ210" s="307">
        <f>IF(COUNTIF(AD210:AI210,0)=0,IF(COUNTIFS(AD210:AI210,"*F*")=0,SUM(LARGE(AD210:AI210,{1,2,3,4,5})),IF(COUNTIFS(AD210:AI210,"*F*")=1,SUM(LARGE(AD210:AI210,{1,2,3,4,5})),IF(COUNTIFS(AD210:AI210,"*F*")=2,"C",IF(COUNTIFS(AD210:AI210,"*F*")&gt;2,"F")))),IF(COUNTIFS(AD210:AH210,"*F*")=0,SUM(AD210:AH210),IF(COUNTIFS(AD210:AH210,"*F*")=1,"C",IF(COUNTIFS(AD210:AH210,"*F*")&gt;=2,"F"))))</f>
        <v>0</v>
      </c>
      <c r="BK210" s="308">
        <f t="shared" si="157"/>
        <v>0</v>
      </c>
    </row>
    <row r="211" spans="1:63" ht="15" x14ac:dyDescent="0.25">
      <c r="A211" s="317">
        <v>209</v>
      </c>
      <c r="B211" s="287" t="str">
        <f t="shared" si="130"/>
        <v/>
      </c>
      <c r="C211" s="296"/>
      <c r="D211" s="309"/>
      <c r="E211" s="309"/>
      <c r="F211" s="309"/>
      <c r="G211" s="309"/>
      <c r="H211" s="309"/>
      <c r="I211" s="309"/>
      <c r="J211" s="309"/>
      <c r="K211" s="309"/>
      <c r="L211" s="309"/>
      <c r="M211" s="309"/>
      <c r="N211" s="309"/>
      <c r="O211" s="309"/>
      <c r="P211" s="309"/>
      <c r="Q211" s="309"/>
      <c r="R211" s="309"/>
      <c r="S211" s="309"/>
      <c r="T211" s="309"/>
      <c r="U211" s="309"/>
      <c r="V211" s="309"/>
      <c r="W211" s="309"/>
      <c r="X211" s="294">
        <f t="shared" si="131"/>
        <v>0</v>
      </c>
      <c r="Y211" s="294">
        <f t="shared" si="132"/>
        <v>0</v>
      </c>
      <c r="Z211" s="294">
        <f t="shared" si="133"/>
        <v>0</v>
      </c>
      <c r="AA211" s="294">
        <f t="shared" si="134"/>
        <v>0</v>
      </c>
      <c r="AB211" s="294">
        <f t="shared" si="135"/>
        <v>0</v>
      </c>
      <c r="AC211" s="294">
        <f t="shared" si="136"/>
        <v>0</v>
      </c>
      <c r="AD211" s="284">
        <f t="shared" si="137"/>
        <v>0</v>
      </c>
      <c r="AE211" s="284">
        <f t="shared" si="138"/>
        <v>0</v>
      </c>
      <c r="AF211" s="284">
        <f t="shared" si="139"/>
        <v>0</v>
      </c>
      <c r="AG211" s="284">
        <f t="shared" si="140"/>
        <v>0</v>
      </c>
      <c r="AH211" s="284">
        <f t="shared" si="141"/>
        <v>0</v>
      </c>
      <c r="AI211" s="284">
        <f t="shared" si="142"/>
        <v>0</v>
      </c>
      <c r="AJ211" s="285">
        <f t="shared" si="143"/>
        <v>0</v>
      </c>
      <c r="AK211" s="285">
        <f t="shared" si="144"/>
        <v>0</v>
      </c>
      <c r="AL211" s="285">
        <f t="shared" si="145"/>
        <v>0</v>
      </c>
      <c r="AM211" s="285">
        <f t="shared" si="146"/>
        <v>0</v>
      </c>
      <c r="AN211" s="285">
        <f t="shared" si="147"/>
        <v>0</v>
      </c>
      <c r="AO211" s="285">
        <f t="shared" si="148"/>
        <v>0</v>
      </c>
      <c r="AP211" s="310">
        <f t="shared" si="149"/>
        <v>0</v>
      </c>
      <c r="AQ211" s="310">
        <f t="shared" si="150"/>
        <v>0</v>
      </c>
      <c r="AR211" s="310">
        <f t="shared" si="151"/>
        <v>0</v>
      </c>
      <c r="AS211" s="310">
        <f t="shared" si="152"/>
        <v>0</v>
      </c>
      <c r="AT211" s="310">
        <f t="shared" si="153"/>
        <v>0</v>
      </c>
      <c r="AU211" s="301">
        <f t="array" ref="AU211">IFERROR(INDEX(X211:AC211,SMALL(IF(AD211:AI211=AV211,COLUMN(AD211:AI211)-COLUMN(AD211)+1),COUNTIF(AP211:AP211,AV211))),0)</f>
        <v>0</v>
      </c>
      <c r="AV211" s="301">
        <f t="shared" si="154"/>
        <v>0</v>
      </c>
      <c r="AW211" s="301">
        <f t="array" ref="AW211">IFERROR(INDEX(AJ211:AO211,SMALL(IF(AD211:AI211=AV211,COLUMN(AD211:AI211)-COLUMN(AD211)+1),COUNTIF(AP211:AP211,AV211))),0)</f>
        <v>0</v>
      </c>
      <c r="AX211" s="302">
        <f t="array" ref="AX211">IFERROR(INDEX(X211:AC211,SMALL(IF(AD211:AI211=AY211,COLUMN(AD211:AI211)-COLUMN(AD211)+1),COUNTIF(AP211:AQ211,AY211))),0)</f>
        <v>0</v>
      </c>
      <c r="AY211" s="302">
        <f t="array" ref="AY211">IFERROR(LARGE(AD211:AI211,2),0)</f>
        <v>0</v>
      </c>
      <c r="AZ211" s="303">
        <f t="array" ref="AZ211">IFERROR(INDEX(AJ211:AO211,SMALL(IF(AD211:AI211=AY211,COLUMN(AD211:AI211)-COLUMN(AD211)+1),COUNTIF(AP211:AQ211,AY211))),0)</f>
        <v>0</v>
      </c>
      <c r="BA211" s="304">
        <f t="array" ref="BA211">IFERROR(INDEX(X211:AC211,SMALL(IF(AD211:AI211=BB211,COLUMN(AD211:AI211)-COLUMN(AD211)+1),COUNTIF(AP211:AR211,BB211))),0)</f>
        <v>0</v>
      </c>
      <c r="BB211" s="304">
        <f t="array" ref="BB211">IFERROR(LARGE(AD211:AI211,3),0)</f>
        <v>0</v>
      </c>
      <c r="BC211" s="304">
        <f t="array" ref="BC211">IFERROR(INDEX(AJ211:AO211,SMALL(IF(AD211:AI211=BB211,COLUMN(AD211:AI211)-COLUMN(AD211)+1),COUNTIF(AP211:AR211,BB211))),0)</f>
        <v>0</v>
      </c>
      <c r="BD211" s="305">
        <f t="array" ref="BD211">IFERROR(INDEX(X211:AC211,SMALL(IF(AD211:AI211=BE211,COLUMN(AD211:AI211)-COLUMN(AD211)+1),COUNTIF(AP211:AS211,BE211))),0)</f>
        <v>0</v>
      </c>
      <c r="BE211" s="305">
        <f t="shared" si="155"/>
        <v>0</v>
      </c>
      <c r="BF211" s="305">
        <f t="array" ref="BF211">IFERROR(INDEX(AJ211:AO211,SMALL(IF(AD211:AI211=BE211,COLUMN(AD211:AI211)-COLUMN(AD211)+1),COUNTIF(AP211:AS211,BE211))),0)</f>
        <v>0</v>
      </c>
      <c r="BG211" s="306">
        <f t="array" ref="BG211">IFERROR(INDEX(X211:AC211,SMALL(IF(AD211:AI211=BH211,COLUMN(AD211:AI211)-COLUMN(AD211)+1),COUNTIF(AP211:AT211,BH211))),0)</f>
        <v>0</v>
      </c>
      <c r="BH211" s="306">
        <f t="shared" si="156"/>
        <v>0</v>
      </c>
      <c r="BI211" s="306">
        <f t="array" ref="BI211">IFERROR(INDEX(AJ211:AO211,SMALL(IF(AD211:AI211=BH211,COLUMN(AD211:AI211)-COLUMN(AD211)+1),COUNTIF(AP211:AT211,BH211))),0)</f>
        <v>0</v>
      </c>
      <c r="BJ211" s="307">
        <f>IF(COUNTIF(AD211:AI211,0)=0,IF(COUNTIFS(AD211:AI211,"*F*")=0,SUM(LARGE(AD211:AI211,{1,2,3,4,5})),IF(COUNTIFS(AD211:AI211,"*F*")=1,SUM(LARGE(AD211:AI211,{1,2,3,4,5})),IF(COUNTIFS(AD211:AI211,"*F*")=2,"C",IF(COUNTIFS(AD211:AI211,"*F*")&gt;2,"F")))),IF(COUNTIFS(AD211:AH211,"*F*")=0,SUM(AD211:AH211),IF(COUNTIFS(AD211:AH211,"*F*")=1,"C",IF(COUNTIFS(AD211:AH211,"*F*")&gt;=2,"F"))))</f>
        <v>0</v>
      </c>
      <c r="BK211" s="308">
        <f t="shared" si="157"/>
        <v>0</v>
      </c>
    </row>
    <row r="212" spans="1:63" ht="15" x14ac:dyDescent="0.25">
      <c r="A212" s="317">
        <v>210</v>
      </c>
      <c r="B212" s="287" t="str">
        <f t="shared" si="130"/>
        <v/>
      </c>
      <c r="C212" s="296"/>
      <c r="D212" s="309"/>
      <c r="E212" s="309"/>
      <c r="F212" s="309"/>
      <c r="G212" s="309"/>
      <c r="H212" s="309"/>
      <c r="I212" s="309"/>
      <c r="J212" s="309"/>
      <c r="K212" s="309"/>
      <c r="L212" s="309"/>
      <c r="M212" s="309"/>
      <c r="N212" s="309"/>
      <c r="O212" s="309"/>
      <c r="P212" s="309"/>
      <c r="Q212" s="309"/>
      <c r="R212" s="309"/>
      <c r="S212" s="309"/>
      <c r="T212" s="309"/>
      <c r="U212" s="309"/>
      <c r="V212" s="309"/>
      <c r="W212" s="309"/>
      <c r="X212" s="294">
        <f t="shared" si="131"/>
        <v>0</v>
      </c>
      <c r="Y212" s="294">
        <f t="shared" si="132"/>
        <v>0</v>
      </c>
      <c r="Z212" s="294">
        <f t="shared" si="133"/>
        <v>0</v>
      </c>
      <c r="AA212" s="294">
        <f t="shared" si="134"/>
        <v>0</v>
      </c>
      <c r="AB212" s="294">
        <f t="shared" si="135"/>
        <v>0</v>
      </c>
      <c r="AC212" s="294">
        <f t="shared" si="136"/>
        <v>0</v>
      </c>
      <c r="AD212" s="284">
        <f t="shared" si="137"/>
        <v>0</v>
      </c>
      <c r="AE212" s="284">
        <f t="shared" si="138"/>
        <v>0</v>
      </c>
      <c r="AF212" s="284">
        <f t="shared" si="139"/>
        <v>0</v>
      </c>
      <c r="AG212" s="284">
        <f t="shared" si="140"/>
        <v>0</v>
      </c>
      <c r="AH212" s="284">
        <f t="shared" si="141"/>
        <v>0</v>
      </c>
      <c r="AI212" s="284">
        <f t="shared" si="142"/>
        <v>0</v>
      </c>
      <c r="AJ212" s="285">
        <f t="shared" si="143"/>
        <v>0</v>
      </c>
      <c r="AK212" s="285">
        <f t="shared" si="144"/>
        <v>0</v>
      </c>
      <c r="AL212" s="285">
        <f t="shared" si="145"/>
        <v>0</v>
      </c>
      <c r="AM212" s="285">
        <f t="shared" si="146"/>
        <v>0</v>
      </c>
      <c r="AN212" s="285">
        <f t="shared" si="147"/>
        <v>0</v>
      </c>
      <c r="AO212" s="285">
        <f t="shared" si="148"/>
        <v>0</v>
      </c>
      <c r="AP212" s="310">
        <f t="shared" si="149"/>
        <v>0</v>
      </c>
      <c r="AQ212" s="310">
        <f t="shared" si="150"/>
        <v>0</v>
      </c>
      <c r="AR212" s="310">
        <f t="shared" si="151"/>
        <v>0</v>
      </c>
      <c r="AS212" s="310">
        <f t="shared" si="152"/>
        <v>0</v>
      </c>
      <c r="AT212" s="310">
        <f t="shared" si="153"/>
        <v>0</v>
      </c>
      <c r="AU212" s="301">
        <f t="array" ref="AU212">IFERROR(INDEX(X212:AC212,SMALL(IF(AD212:AI212=AV212,COLUMN(AD212:AI212)-COLUMN(AD212)+1),COUNTIF(AP212:AP212,AV212))),0)</f>
        <v>0</v>
      </c>
      <c r="AV212" s="301">
        <f t="shared" si="154"/>
        <v>0</v>
      </c>
      <c r="AW212" s="301">
        <f t="array" ref="AW212">IFERROR(INDEX(AJ212:AO212,SMALL(IF(AD212:AI212=AV212,COLUMN(AD212:AI212)-COLUMN(AD212)+1),COUNTIF(AP212:AP212,AV212))),0)</f>
        <v>0</v>
      </c>
      <c r="AX212" s="302">
        <f t="array" ref="AX212">IFERROR(INDEX(X212:AC212,SMALL(IF(AD212:AI212=AY212,COLUMN(AD212:AI212)-COLUMN(AD212)+1),COUNTIF(AP212:AQ212,AY212))),0)</f>
        <v>0</v>
      </c>
      <c r="AY212" s="302">
        <f t="array" ref="AY212">IFERROR(LARGE(AD212:AI212,2),0)</f>
        <v>0</v>
      </c>
      <c r="AZ212" s="303">
        <f t="array" ref="AZ212">IFERROR(INDEX(AJ212:AO212,SMALL(IF(AD212:AI212=AY212,COLUMN(AD212:AI212)-COLUMN(AD212)+1),COUNTIF(AP212:AQ212,AY212))),0)</f>
        <v>0</v>
      </c>
      <c r="BA212" s="304">
        <f t="array" ref="BA212">IFERROR(INDEX(X212:AC212,SMALL(IF(AD212:AI212=BB212,COLUMN(AD212:AI212)-COLUMN(AD212)+1),COUNTIF(AP212:AR212,BB212))),0)</f>
        <v>0</v>
      </c>
      <c r="BB212" s="304">
        <f t="array" ref="BB212">IFERROR(LARGE(AD212:AI212,3),0)</f>
        <v>0</v>
      </c>
      <c r="BC212" s="304">
        <f t="array" ref="BC212">IFERROR(INDEX(AJ212:AO212,SMALL(IF(AD212:AI212=BB212,COLUMN(AD212:AI212)-COLUMN(AD212)+1),COUNTIF(AP212:AR212,BB212))),0)</f>
        <v>0</v>
      </c>
      <c r="BD212" s="305">
        <f t="array" ref="BD212">IFERROR(INDEX(X212:AC212,SMALL(IF(AD212:AI212=BE212,COLUMN(AD212:AI212)-COLUMN(AD212)+1),COUNTIF(AP212:AS212,BE212))),0)</f>
        <v>0</v>
      </c>
      <c r="BE212" s="305">
        <f t="shared" si="155"/>
        <v>0</v>
      </c>
      <c r="BF212" s="305">
        <f t="array" ref="BF212">IFERROR(INDEX(AJ212:AO212,SMALL(IF(AD212:AI212=BE212,COLUMN(AD212:AI212)-COLUMN(AD212)+1),COUNTIF(AP212:AS212,BE212))),0)</f>
        <v>0</v>
      </c>
      <c r="BG212" s="306">
        <f t="array" ref="BG212">IFERROR(INDEX(X212:AC212,SMALL(IF(AD212:AI212=BH212,COLUMN(AD212:AI212)-COLUMN(AD212)+1),COUNTIF(AP212:AT212,BH212))),0)</f>
        <v>0</v>
      </c>
      <c r="BH212" s="306">
        <f t="shared" si="156"/>
        <v>0</v>
      </c>
      <c r="BI212" s="306">
        <f t="array" ref="BI212">IFERROR(INDEX(AJ212:AO212,SMALL(IF(AD212:AI212=BH212,COLUMN(AD212:AI212)-COLUMN(AD212)+1),COUNTIF(AP212:AT212,BH212))),0)</f>
        <v>0</v>
      </c>
      <c r="BJ212" s="307">
        <f>IF(COUNTIF(AD212:AI212,0)=0,IF(COUNTIFS(AD212:AI212,"*F*")=0,SUM(LARGE(AD212:AI212,{1,2,3,4,5})),IF(COUNTIFS(AD212:AI212,"*F*")=1,SUM(LARGE(AD212:AI212,{1,2,3,4,5})),IF(COUNTIFS(AD212:AI212,"*F*")=2,"C",IF(COUNTIFS(AD212:AI212,"*F*")&gt;2,"F")))),IF(COUNTIFS(AD212:AH212,"*F*")=0,SUM(AD212:AH212),IF(COUNTIFS(AD212:AH212,"*F*")=1,"C",IF(COUNTIFS(AD212:AH212,"*F*")&gt;=2,"F"))))</f>
        <v>0</v>
      </c>
      <c r="BK212" s="308">
        <f t="shared" si="157"/>
        <v>0</v>
      </c>
    </row>
    <row r="213" spans="1:63" ht="15" x14ac:dyDescent="0.25">
      <c r="A213" s="317">
        <v>211</v>
      </c>
      <c r="B213" s="287" t="str">
        <f t="shared" si="130"/>
        <v/>
      </c>
      <c r="C213" s="296"/>
      <c r="D213" s="309"/>
      <c r="E213" s="309"/>
      <c r="F213" s="309"/>
      <c r="G213" s="309"/>
      <c r="H213" s="309"/>
      <c r="I213" s="309"/>
      <c r="J213" s="309"/>
      <c r="K213" s="309"/>
      <c r="L213" s="309"/>
      <c r="M213" s="309"/>
      <c r="N213" s="309"/>
      <c r="O213" s="309"/>
      <c r="P213" s="309"/>
      <c r="Q213" s="309"/>
      <c r="R213" s="309"/>
      <c r="S213" s="309"/>
      <c r="T213" s="309"/>
      <c r="U213" s="309"/>
      <c r="V213" s="309"/>
      <c r="W213" s="309"/>
      <c r="X213" s="294">
        <f t="shared" si="131"/>
        <v>0</v>
      </c>
      <c r="Y213" s="294">
        <f t="shared" si="132"/>
        <v>0</v>
      </c>
      <c r="Z213" s="294">
        <f t="shared" si="133"/>
        <v>0</v>
      </c>
      <c r="AA213" s="294">
        <f t="shared" si="134"/>
        <v>0</v>
      </c>
      <c r="AB213" s="294">
        <f t="shared" si="135"/>
        <v>0</v>
      </c>
      <c r="AC213" s="294">
        <f t="shared" si="136"/>
        <v>0</v>
      </c>
      <c r="AD213" s="284">
        <f t="shared" si="137"/>
        <v>0</v>
      </c>
      <c r="AE213" s="284">
        <f t="shared" si="138"/>
        <v>0</v>
      </c>
      <c r="AF213" s="284">
        <f t="shared" si="139"/>
        <v>0</v>
      </c>
      <c r="AG213" s="284">
        <f t="shared" si="140"/>
        <v>0</v>
      </c>
      <c r="AH213" s="284">
        <f t="shared" si="141"/>
        <v>0</v>
      </c>
      <c r="AI213" s="284">
        <f t="shared" si="142"/>
        <v>0</v>
      </c>
      <c r="AJ213" s="285">
        <f t="shared" si="143"/>
        <v>0</v>
      </c>
      <c r="AK213" s="285">
        <f t="shared" si="144"/>
        <v>0</v>
      </c>
      <c r="AL213" s="285">
        <f t="shared" si="145"/>
        <v>0</v>
      </c>
      <c r="AM213" s="285">
        <f t="shared" si="146"/>
        <v>0</v>
      </c>
      <c r="AN213" s="285">
        <f t="shared" si="147"/>
        <v>0</v>
      </c>
      <c r="AO213" s="285">
        <f t="shared" si="148"/>
        <v>0</v>
      </c>
      <c r="AP213" s="310">
        <f t="shared" si="149"/>
        <v>0</v>
      </c>
      <c r="AQ213" s="310">
        <f t="shared" si="150"/>
        <v>0</v>
      </c>
      <c r="AR213" s="310">
        <f t="shared" si="151"/>
        <v>0</v>
      </c>
      <c r="AS213" s="310">
        <f t="shared" si="152"/>
        <v>0</v>
      </c>
      <c r="AT213" s="310">
        <f t="shared" si="153"/>
        <v>0</v>
      </c>
      <c r="AU213" s="301">
        <f t="array" ref="AU213">IFERROR(INDEX(X213:AC213,SMALL(IF(AD213:AI213=AV213,COLUMN(AD213:AI213)-COLUMN(AD213)+1),COUNTIF(AP213:AP213,AV213))),0)</f>
        <v>0</v>
      </c>
      <c r="AV213" s="301">
        <f t="shared" si="154"/>
        <v>0</v>
      </c>
      <c r="AW213" s="301">
        <f t="array" ref="AW213">IFERROR(INDEX(AJ213:AO213,SMALL(IF(AD213:AI213=AV213,COLUMN(AD213:AI213)-COLUMN(AD213)+1),COUNTIF(AP213:AP213,AV213))),0)</f>
        <v>0</v>
      </c>
      <c r="AX213" s="302">
        <f t="array" ref="AX213">IFERROR(INDEX(X213:AC213,SMALL(IF(AD213:AI213=AY213,COLUMN(AD213:AI213)-COLUMN(AD213)+1),COUNTIF(AP213:AQ213,AY213))),0)</f>
        <v>0</v>
      </c>
      <c r="AY213" s="302">
        <f t="array" ref="AY213">IFERROR(LARGE(AD213:AI213,2),0)</f>
        <v>0</v>
      </c>
      <c r="AZ213" s="303">
        <f t="array" ref="AZ213">IFERROR(INDEX(AJ213:AO213,SMALL(IF(AD213:AI213=AY213,COLUMN(AD213:AI213)-COLUMN(AD213)+1),COUNTIF(AP213:AQ213,AY213))),0)</f>
        <v>0</v>
      </c>
      <c r="BA213" s="304">
        <f t="array" ref="BA213">IFERROR(INDEX(X213:AC213,SMALL(IF(AD213:AI213=BB213,COLUMN(AD213:AI213)-COLUMN(AD213)+1),COUNTIF(AP213:AR213,BB213))),0)</f>
        <v>0</v>
      </c>
      <c r="BB213" s="304">
        <f t="array" ref="BB213">IFERROR(LARGE(AD213:AI213,3),0)</f>
        <v>0</v>
      </c>
      <c r="BC213" s="304">
        <f t="array" ref="BC213">IFERROR(INDEX(AJ213:AO213,SMALL(IF(AD213:AI213=BB213,COLUMN(AD213:AI213)-COLUMN(AD213)+1),COUNTIF(AP213:AR213,BB213))),0)</f>
        <v>0</v>
      </c>
      <c r="BD213" s="305">
        <f t="array" ref="BD213">IFERROR(INDEX(X213:AC213,SMALL(IF(AD213:AI213=BE213,COLUMN(AD213:AI213)-COLUMN(AD213)+1),COUNTIF(AP213:AS213,BE213))),0)</f>
        <v>0</v>
      </c>
      <c r="BE213" s="305">
        <f t="shared" si="155"/>
        <v>0</v>
      </c>
      <c r="BF213" s="305">
        <f t="array" ref="BF213">IFERROR(INDEX(AJ213:AO213,SMALL(IF(AD213:AI213=BE213,COLUMN(AD213:AI213)-COLUMN(AD213)+1),COUNTIF(AP213:AS213,BE213))),0)</f>
        <v>0</v>
      </c>
      <c r="BG213" s="306">
        <f t="array" ref="BG213">IFERROR(INDEX(X213:AC213,SMALL(IF(AD213:AI213=BH213,COLUMN(AD213:AI213)-COLUMN(AD213)+1),COUNTIF(AP213:AT213,BH213))),0)</f>
        <v>0</v>
      </c>
      <c r="BH213" s="306">
        <f t="shared" si="156"/>
        <v>0</v>
      </c>
      <c r="BI213" s="306">
        <f t="array" ref="BI213">IFERROR(INDEX(AJ213:AO213,SMALL(IF(AD213:AI213=BH213,COLUMN(AD213:AI213)-COLUMN(AD213)+1),COUNTIF(AP213:AT213,BH213))),0)</f>
        <v>0</v>
      </c>
      <c r="BJ213" s="307">
        <f>IF(COUNTIF(AD213:AI213,0)=0,IF(COUNTIFS(AD213:AI213,"*F*")=0,SUM(LARGE(AD213:AI213,{1,2,3,4,5})),IF(COUNTIFS(AD213:AI213,"*F*")=1,SUM(LARGE(AD213:AI213,{1,2,3,4,5})),IF(COUNTIFS(AD213:AI213,"*F*")=2,"C",IF(COUNTIFS(AD213:AI213,"*F*")&gt;2,"F")))),IF(COUNTIFS(AD213:AH213,"*F*")=0,SUM(AD213:AH213),IF(COUNTIFS(AD213:AH213,"*F*")=1,"C",IF(COUNTIFS(AD213:AH213,"*F*")&gt;=2,"F"))))</f>
        <v>0</v>
      </c>
      <c r="BK213" s="308">
        <f t="shared" si="157"/>
        <v>0</v>
      </c>
    </row>
    <row r="214" spans="1:63" ht="15" x14ac:dyDescent="0.25">
      <c r="A214" s="317">
        <v>212</v>
      </c>
      <c r="B214" s="287" t="str">
        <f t="shared" si="130"/>
        <v/>
      </c>
      <c r="C214" s="296"/>
      <c r="D214" s="309"/>
      <c r="E214" s="309"/>
      <c r="F214" s="309"/>
      <c r="G214" s="309"/>
      <c r="H214" s="309"/>
      <c r="I214" s="309"/>
      <c r="J214" s="309"/>
      <c r="K214" s="309"/>
      <c r="L214" s="309"/>
      <c r="M214" s="309"/>
      <c r="N214" s="309"/>
      <c r="O214" s="309"/>
      <c r="P214" s="309"/>
      <c r="Q214" s="309"/>
      <c r="R214" s="309"/>
      <c r="S214" s="309"/>
      <c r="T214" s="309"/>
      <c r="U214" s="309"/>
      <c r="V214" s="309"/>
      <c r="W214" s="309"/>
      <c r="X214" s="294">
        <f t="shared" si="131"/>
        <v>0</v>
      </c>
      <c r="Y214" s="294">
        <f t="shared" si="132"/>
        <v>0</v>
      </c>
      <c r="Z214" s="294">
        <f t="shared" si="133"/>
        <v>0</v>
      </c>
      <c r="AA214" s="294">
        <f t="shared" si="134"/>
        <v>0</v>
      </c>
      <c r="AB214" s="294">
        <f t="shared" si="135"/>
        <v>0</v>
      </c>
      <c r="AC214" s="294">
        <f t="shared" si="136"/>
        <v>0</v>
      </c>
      <c r="AD214" s="284">
        <f t="shared" si="137"/>
        <v>0</v>
      </c>
      <c r="AE214" s="284">
        <f t="shared" si="138"/>
        <v>0</v>
      </c>
      <c r="AF214" s="284">
        <f t="shared" si="139"/>
        <v>0</v>
      </c>
      <c r="AG214" s="284">
        <f t="shared" si="140"/>
        <v>0</v>
      </c>
      <c r="AH214" s="284">
        <f t="shared" si="141"/>
        <v>0</v>
      </c>
      <c r="AI214" s="284">
        <f t="shared" si="142"/>
        <v>0</v>
      </c>
      <c r="AJ214" s="285">
        <f t="shared" si="143"/>
        <v>0</v>
      </c>
      <c r="AK214" s="285">
        <f t="shared" si="144"/>
        <v>0</v>
      </c>
      <c r="AL214" s="285">
        <f t="shared" si="145"/>
        <v>0</v>
      </c>
      <c r="AM214" s="285">
        <f t="shared" si="146"/>
        <v>0</v>
      </c>
      <c r="AN214" s="285">
        <f t="shared" si="147"/>
        <v>0</v>
      </c>
      <c r="AO214" s="285">
        <f t="shared" si="148"/>
        <v>0</v>
      </c>
      <c r="AP214" s="310">
        <f t="shared" si="149"/>
        <v>0</v>
      </c>
      <c r="AQ214" s="310">
        <f t="shared" si="150"/>
        <v>0</v>
      </c>
      <c r="AR214" s="310">
        <f t="shared" si="151"/>
        <v>0</v>
      </c>
      <c r="AS214" s="310">
        <f t="shared" si="152"/>
        <v>0</v>
      </c>
      <c r="AT214" s="310">
        <f t="shared" si="153"/>
        <v>0</v>
      </c>
      <c r="AU214" s="301">
        <f t="array" ref="AU214">IFERROR(INDEX(X214:AC214,SMALL(IF(AD214:AI214=AV214,COLUMN(AD214:AI214)-COLUMN(AD214)+1),COUNTIF(AP214:AP214,AV214))),0)</f>
        <v>0</v>
      </c>
      <c r="AV214" s="301">
        <f t="shared" si="154"/>
        <v>0</v>
      </c>
      <c r="AW214" s="301">
        <f t="array" ref="AW214">IFERROR(INDEX(AJ214:AO214,SMALL(IF(AD214:AI214=AV214,COLUMN(AD214:AI214)-COLUMN(AD214)+1),COUNTIF(AP214:AP214,AV214))),0)</f>
        <v>0</v>
      </c>
      <c r="AX214" s="302">
        <f t="array" ref="AX214">IFERROR(INDEX(X214:AC214,SMALL(IF(AD214:AI214=AY214,COLUMN(AD214:AI214)-COLUMN(AD214)+1),COUNTIF(AP214:AQ214,AY214))),0)</f>
        <v>0</v>
      </c>
      <c r="AY214" s="302">
        <f t="array" ref="AY214">IFERROR(LARGE(AD214:AI214,2),0)</f>
        <v>0</v>
      </c>
      <c r="AZ214" s="303">
        <f t="array" ref="AZ214">IFERROR(INDEX(AJ214:AO214,SMALL(IF(AD214:AI214=AY214,COLUMN(AD214:AI214)-COLUMN(AD214)+1),COUNTIF(AP214:AQ214,AY214))),0)</f>
        <v>0</v>
      </c>
      <c r="BA214" s="304">
        <f t="array" ref="BA214">IFERROR(INDEX(X214:AC214,SMALL(IF(AD214:AI214=BB214,COLUMN(AD214:AI214)-COLUMN(AD214)+1),COUNTIF(AP214:AR214,BB214))),0)</f>
        <v>0</v>
      </c>
      <c r="BB214" s="304">
        <f t="array" ref="BB214">IFERROR(LARGE(AD214:AI214,3),0)</f>
        <v>0</v>
      </c>
      <c r="BC214" s="304">
        <f t="array" ref="BC214">IFERROR(INDEX(AJ214:AO214,SMALL(IF(AD214:AI214=BB214,COLUMN(AD214:AI214)-COLUMN(AD214)+1),COUNTIF(AP214:AR214,BB214))),0)</f>
        <v>0</v>
      </c>
      <c r="BD214" s="305">
        <f t="array" ref="BD214">IFERROR(INDEX(X214:AC214,SMALL(IF(AD214:AI214=BE214,COLUMN(AD214:AI214)-COLUMN(AD214)+1),COUNTIF(AP214:AS214,BE214))),0)</f>
        <v>0</v>
      </c>
      <c r="BE214" s="305">
        <f t="shared" si="155"/>
        <v>0</v>
      </c>
      <c r="BF214" s="305">
        <f t="array" ref="BF214">IFERROR(INDEX(AJ214:AO214,SMALL(IF(AD214:AI214=BE214,COLUMN(AD214:AI214)-COLUMN(AD214)+1),COUNTIF(AP214:AS214,BE214))),0)</f>
        <v>0</v>
      </c>
      <c r="BG214" s="306">
        <f t="array" ref="BG214">IFERROR(INDEX(X214:AC214,SMALL(IF(AD214:AI214=BH214,COLUMN(AD214:AI214)-COLUMN(AD214)+1),COUNTIF(AP214:AT214,BH214))),0)</f>
        <v>0</v>
      </c>
      <c r="BH214" s="306">
        <f t="shared" si="156"/>
        <v>0</v>
      </c>
      <c r="BI214" s="306">
        <f t="array" ref="BI214">IFERROR(INDEX(AJ214:AO214,SMALL(IF(AD214:AI214=BH214,COLUMN(AD214:AI214)-COLUMN(AD214)+1),COUNTIF(AP214:AT214,BH214))),0)</f>
        <v>0</v>
      </c>
      <c r="BJ214" s="307">
        <f>IF(COUNTIF(AD214:AI214,0)=0,IF(COUNTIFS(AD214:AI214,"*F*")=0,SUM(LARGE(AD214:AI214,{1,2,3,4,5})),IF(COUNTIFS(AD214:AI214,"*F*")=1,SUM(LARGE(AD214:AI214,{1,2,3,4,5})),IF(COUNTIFS(AD214:AI214,"*F*")=2,"C",IF(COUNTIFS(AD214:AI214,"*F*")&gt;2,"F")))),IF(COUNTIFS(AD214:AH214,"*F*")=0,SUM(AD214:AH214),IF(COUNTIFS(AD214:AH214,"*F*")=1,"C",IF(COUNTIFS(AD214:AH214,"*F*")&gt;=2,"F"))))</f>
        <v>0</v>
      </c>
      <c r="BK214" s="308">
        <f t="shared" si="157"/>
        <v>0</v>
      </c>
    </row>
    <row r="215" spans="1:63" ht="15" x14ac:dyDescent="0.25">
      <c r="A215" s="317">
        <v>213</v>
      </c>
      <c r="B215" s="287" t="str">
        <f t="shared" si="130"/>
        <v/>
      </c>
      <c r="C215" s="296"/>
      <c r="D215" s="309"/>
      <c r="E215" s="309"/>
      <c r="F215" s="309"/>
      <c r="G215" s="309"/>
      <c r="H215" s="309"/>
      <c r="I215" s="309"/>
      <c r="J215" s="309"/>
      <c r="K215" s="309"/>
      <c r="L215" s="309"/>
      <c r="M215" s="309"/>
      <c r="N215" s="309"/>
      <c r="O215" s="309"/>
      <c r="P215" s="309"/>
      <c r="Q215" s="309"/>
      <c r="R215" s="309"/>
      <c r="S215" s="309"/>
      <c r="T215" s="309"/>
      <c r="U215" s="309"/>
      <c r="V215" s="309"/>
      <c r="W215" s="309"/>
      <c r="X215" s="294">
        <f t="shared" si="131"/>
        <v>0</v>
      </c>
      <c r="Y215" s="294">
        <f t="shared" si="132"/>
        <v>0</v>
      </c>
      <c r="Z215" s="294">
        <f t="shared" si="133"/>
        <v>0</v>
      </c>
      <c r="AA215" s="294">
        <f t="shared" si="134"/>
        <v>0</v>
      </c>
      <c r="AB215" s="294">
        <f t="shared" si="135"/>
        <v>0</v>
      </c>
      <c r="AC215" s="294">
        <f t="shared" si="136"/>
        <v>0</v>
      </c>
      <c r="AD215" s="284">
        <f t="shared" si="137"/>
        <v>0</v>
      </c>
      <c r="AE215" s="284">
        <f t="shared" si="138"/>
        <v>0</v>
      </c>
      <c r="AF215" s="284">
        <f t="shared" si="139"/>
        <v>0</v>
      </c>
      <c r="AG215" s="284">
        <f t="shared" si="140"/>
        <v>0</v>
      </c>
      <c r="AH215" s="284">
        <f t="shared" si="141"/>
        <v>0</v>
      </c>
      <c r="AI215" s="284">
        <f t="shared" si="142"/>
        <v>0</v>
      </c>
      <c r="AJ215" s="285">
        <f t="shared" si="143"/>
        <v>0</v>
      </c>
      <c r="AK215" s="285">
        <f t="shared" si="144"/>
        <v>0</v>
      </c>
      <c r="AL215" s="285">
        <f t="shared" si="145"/>
        <v>0</v>
      </c>
      <c r="AM215" s="285">
        <f t="shared" si="146"/>
        <v>0</v>
      </c>
      <c r="AN215" s="285">
        <f t="shared" si="147"/>
        <v>0</v>
      </c>
      <c r="AO215" s="285">
        <f t="shared" si="148"/>
        <v>0</v>
      </c>
      <c r="AP215" s="310">
        <f t="shared" si="149"/>
        <v>0</v>
      </c>
      <c r="AQ215" s="310">
        <f t="shared" si="150"/>
        <v>0</v>
      </c>
      <c r="AR215" s="310">
        <f t="shared" si="151"/>
        <v>0</v>
      </c>
      <c r="AS215" s="310">
        <f t="shared" si="152"/>
        <v>0</v>
      </c>
      <c r="AT215" s="310">
        <f t="shared" si="153"/>
        <v>0</v>
      </c>
      <c r="AU215" s="301">
        <f t="array" ref="AU215">IFERROR(INDEX(X215:AC215,SMALL(IF(AD215:AI215=AV215,COLUMN(AD215:AI215)-COLUMN(AD215)+1),COUNTIF(AP215:AP215,AV215))),0)</f>
        <v>0</v>
      </c>
      <c r="AV215" s="301">
        <f t="shared" si="154"/>
        <v>0</v>
      </c>
      <c r="AW215" s="301">
        <f t="array" ref="AW215">IFERROR(INDEX(AJ215:AO215,SMALL(IF(AD215:AI215=AV215,COLUMN(AD215:AI215)-COLUMN(AD215)+1),COUNTIF(AP215:AP215,AV215))),0)</f>
        <v>0</v>
      </c>
      <c r="AX215" s="302">
        <f t="array" ref="AX215">IFERROR(INDEX(X215:AC215,SMALL(IF(AD215:AI215=AY215,COLUMN(AD215:AI215)-COLUMN(AD215)+1),COUNTIF(AP215:AQ215,AY215))),0)</f>
        <v>0</v>
      </c>
      <c r="AY215" s="302">
        <f t="array" ref="AY215">IFERROR(LARGE(AD215:AI215,2),0)</f>
        <v>0</v>
      </c>
      <c r="AZ215" s="303">
        <f t="array" ref="AZ215">IFERROR(INDEX(AJ215:AO215,SMALL(IF(AD215:AI215=AY215,COLUMN(AD215:AI215)-COLUMN(AD215)+1),COUNTIF(AP215:AQ215,AY215))),0)</f>
        <v>0</v>
      </c>
      <c r="BA215" s="304">
        <f t="array" ref="BA215">IFERROR(INDEX(X215:AC215,SMALL(IF(AD215:AI215=BB215,COLUMN(AD215:AI215)-COLUMN(AD215)+1),COUNTIF(AP215:AR215,BB215))),0)</f>
        <v>0</v>
      </c>
      <c r="BB215" s="304">
        <f t="array" ref="BB215">IFERROR(LARGE(AD215:AI215,3),0)</f>
        <v>0</v>
      </c>
      <c r="BC215" s="304">
        <f t="array" ref="BC215">IFERROR(INDEX(AJ215:AO215,SMALL(IF(AD215:AI215=BB215,COLUMN(AD215:AI215)-COLUMN(AD215)+1),COUNTIF(AP215:AR215,BB215))),0)</f>
        <v>0</v>
      </c>
      <c r="BD215" s="305">
        <f t="array" ref="BD215">IFERROR(INDEX(X215:AC215,SMALL(IF(AD215:AI215=BE215,COLUMN(AD215:AI215)-COLUMN(AD215)+1),COUNTIF(AP215:AS215,BE215))),0)</f>
        <v>0</v>
      </c>
      <c r="BE215" s="305">
        <f t="shared" si="155"/>
        <v>0</v>
      </c>
      <c r="BF215" s="305">
        <f t="array" ref="BF215">IFERROR(INDEX(AJ215:AO215,SMALL(IF(AD215:AI215=BE215,COLUMN(AD215:AI215)-COLUMN(AD215)+1),COUNTIF(AP215:AS215,BE215))),0)</f>
        <v>0</v>
      </c>
      <c r="BG215" s="306">
        <f t="array" ref="BG215">IFERROR(INDEX(X215:AC215,SMALL(IF(AD215:AI215=BH215,COLUMN(AD215:AI215)-COLUMN(AD215)+1),COUNTIF(AP215:AT215,BH215))),0)</f>
        <v>0</v>
      </c>
      <c r="BH215" s="306">
        <f t="shared" si="156"/>
        <v>0</v>
      </c>
      <c r="BI215" s="306">
        <f t="array" ref="BI215">IFERROR(INDEX(AJ215:AO215,SMALL(IF(AD215:AI215=BH215,COLUMN(AD215:AI215)-COLUMN(AD215)+1),COUNTIF(AP215:AT215,BH215))),0)</f>
        <v>0</v>
      </c>
      <c r="BJ215" s="307">
        <f>IF(COUNTIF(AD215:AI215,0)=0,IF(COUNTIFS(AD215:AI215,"*F*")=0,SUM(LARGE(AD215:AI215,{1,2,3,4,5})),IF(COUNTIFS(AD215:AI215,"*F*")=1,SUM(LARGE(AD215:AI215,{1,2,3,4,5})),IF(COUNTIFS(AD215:AI215,"*F*")=2,"C",IF(COUNTIFS(AD215:AI215,"*F*")&gt;2,"F")))),IF(COUNTIFS(AD215:AH215,"*F*")=0,SUM(AD215:AH215),IF(COUNTIFS(AD215:AH215,"*F*")=1,"C",IF(COUNTIFS(AD215:AH215,"*F*")&gt;=2,"F"))))</f>
        <v>0</v>
      </c>
      <c r="BK215" s="308">
        <f t="shared" si="157"/>
        <v>0</v>
      </c>
    </row>
    <row r="216" spans="1:63" ht="15" x14ac:dyDescent="0.25">
      <c r="A216" s="317">
        <v>214</v>
      </c>
      <c r="B216" s="287" t="str">
        <f t="shared" si="130"/>
        <v/>
      </c>
      <c r="C216" s="296"/>
      <c r="D216" s="309"/>
      <c r="E216" s="309"/>
      <c r="F216" s="309"/>
      <c r="G216" s="309"/>
      <c r="H216" s="309"/>
      <c r="I216" s="309"/>
      <c r="J216" s="309"/>
      <c r="K216" s="309"/>
      <c r="L216" s="309"/>
      <c r="M216" s="309"/>
      <c r="N216" s="309"/>
      <c r="O216" s="309"/>
      <c r="P216" s="309"/>
      <c r="Q216" s="309"/>
      <c r="R216" s="309"/>
      <c r="S216" s="309"/>
      <c r="T216" s="309"/>
      <c r="U216" s="309"/>
      <c r="V216" s="309"/>
      <c r="W216" s="309"/>
      <c r="X216" s="294">
        <f t="shared" si="131"/>
        <v>0</v>
      </c>
      <c r="Y216" s="294">
        <f t="shared" si="132"/>
        <v>0</v>
      </c>
      <c r="Z216" s="294">
        <f t="shared" si="133"/>
        <v>0</v>
      </c>
      <c r="AA216" s="294">
        <f t="shared" si="134"/>
        <v>0</v>
      </c>
      <c r="AB216" s="294">
        <f t="shared" si="135"/>
        <v>0</v>
      </c>
      <c r="AC216" s="294">
        <f t="shared" si="136"/>
        <v>0</v>
      </c>
      <c r="AD216" s="284">
        <f t="shared" si="137"/>
        <v>0</v>
      </c>
      <c r="AE216" s="284">
        <f t="shared" si="138"/>
        <v>0</v>
      </c>
      <c r="AF216" s="284">
        <f t="shared" si="139"/>
        <v>0</v>
      </c>
      <c r="AG216" s="284">
        <f t="shared" si="140"/>
        <v>0</v>
      </c>
      <c r="AH216" s="284">
        <f t="shared" si="141"/>
        <v>0</v>
      </c>
      <c r="AI216" s="284">
        <f t="shared" si="142"/>
        <v>0</v>
      </c>
      <c r="AJ216" s="285">
        <f t="shared" si="143"/>
        <v>0</v>
      </c>
      <c r="AK216" s="285">
        <f t="shared" si="144"/>
        <v>0</v>
      </c>
      <c r="AL216" s="285">
        <f t="shared" si="145"/>
        <v>0</v>
      </c>
      <c r="AM216" s="285">
        <f t="shared" si="146"/>
        <v>0</v>
      </c>
      <c r="AN216" s="285">
        <f t="shared" si="147"/>
        <v>0</v>
      </c>
      <c r="AO216" s="285">
        <f t="shared" si="148"/>
        <v>0</v>
      </c>
      <c r="AP216" s="310">
        <f t="shared" si="149"/>
        <v>0</v>
      </c>
      <c r="AQ216" s="310">
        <f t="shared" si="150"/>
        <v>0</v>
      </c>
      <c r="AR216" s="310">
        <f t="shared" si="151"/>
        <v>0</v>
      </c>
      <c r="AS216" s="310">
        <f t="shared" si="152"/>
        <v>0</v>
      </c>
      <c r="AT216" s="310">
        <f t="shared" si="153"/>
        <v>0</v>
      </c>
      <c r="AU216" s="301">
        <f t="array" ref="AU216">IFERROR(INDEX(X216:AC216,SMALL(IF(AD216:AI216=AV216,COLUMN(AD216:AI216)-COLUMN(AD216)+1),COUNTIF(AP216:AP216,AV216))),0)</f>
        <v>0</v>
      </c>
      <c r="AV216" s="301">
        <f t="shared" si="154"/>
        <v>0</v>
      </c>
      <c r="AW216" s="301">
        <f t="array" ref="AW216">IFERROR(INDEX(AJ216:AO216,SMALL(IF(AD216:AI216=AV216,COLUMN(AD216:AI216)-COLUMN(AD216)+1),COUNTIF(AP216:AP216,AV216))),0)</f>
        <v>0</v>
      </c>
      <c r="AX216" s="302">
        <f t="array" ref="AX216">IFERROR(INDEX(X216:AC216,SMALL(IF(AD216:AI216=AY216,COLUMN(AD216:AI216)-COLUMN(AD216)+1),COUNTIF(AP216:AQ216,AY216))),0)</f>
        <v>0</v>
      </c>
      <c r="AY216" s="302">
        <f t="array" ref="AY216">IFERROR(LARGE(AD216:AI216,2),0)</f>
        <v>0</v>
      </c>
      <c r="AZ216" s="303">
        <f t="array" ref="AZ216">IFERROR(INDEX(AJ216:AO216,SMALL(IF(AD216:AI216=AY216,COLUMN(AD216:AI216)-COLUMN(AD216)+1),COUNTIF(AP216:AQ216,AY216))),0)</f>
        <v>0</v>
      </c>
      <c r="BA216" s="304">
        <f t="array" ref="BA216">IFERROR(INDEX(X216:AC216,SMALL(IF(AD216:AI216=BB216,COLUMN(AD216:AI216)-COLUMN(AD216)+1),COUNTIF(AP216:AR216,BB216))),0)</f>
        <v>0</v>
      </c>
      <c r="BB216" s="304">
        <f t="array" ref="BB216">IFERROR(LARGE(AD216:AI216,3),0)</f>
        <v>0</v>
      </c>
      <c r="BC216" s="304">
        <f t="array" ref="BC216">IFERROR(INDEX(AJ216:AO216,SMALL(IF(AD216:AI216=BB216,COLUMN(AD216:AI216)-COLUMN(AD216)+1),COUNTIF(AP216:AR216,BB216))),0)</f>
        <v>0</v>
      </c>
      <c r="BD216" s="305">
        <f t="array" ref="BD216">IFERROR(INDEX(X216:AC216,SMALL(IF(AD216:AI216=BE216,COLUMN(AD216:AI216)-COLUMN(AD216)+1),COUNTIF(AP216:AS216,BE216))),0)</f>
        <v>0</v>
      </c>
      <c r="BE216" s="305">
        <f t="shared" si="155"/>
        <v>0</v>
      </c>
      <c r="BF216" s="305">
        <f t="array" ref="BF216">IFERROR(INDEX(AJ216:AO216,SMALL(IF(AD216:AI216=BE216,COLUMN(AD216:AI216)-COLUMN(AD216)+1),COUNTIF(AP216:AS216,BE216))),0)</f>
        <v>0</v>
      </c>
      <c r="BG216" s="306">
        <f t="array" ref="BG216">IFERROR(INDEX(X216:AC216,SMALL(IF(AD216:AI216=BH216,COLUMN(AD216:AI216)-COLUMN(AD216)+1),COUNTIF(AP216:AT216,BH216))),0)</f>
        <v>0</v>
      </c>
      <c r="BH216" s="306">
        <f t="shared" si="156"/>
        <v>0</v>
      </c>
      <c r="BI216" s="306">
        <f t="array" ref="BI216">IFERROR(INDEX(AJ216:AO216,SMALL(IF(AD216:AI216=BH216,COLUMN(AD216:AI216)-COLUMN(AD216)+1),COUNTIF(AP216:AT216,BH216))),0)</f>
        <v>0</v>
      </c>
      <c r="BJ216" s="307">
        <f>IF(COUNTIF(AD216:AI216,0)=0,IF(COUNTIFS(AD216:AI216,"*F*")=0,SUM(LARGE(AD216:AI216,{1,2,3,4,5})),IF(COUNTIFS(AD216:AI216,"*F*")=1,SUM(LARGE(AD216:AI216,{1,2,3,4,5})),IF(COUNTIFS(AD216:AI216,"*F*")=2,"C",IF(COUNTIFS(AD216:AI216,"*F*")&gt;2,"F")))),IF(COUNTIFS(AD216:AH216,"*F*")=0,SUM(AD216:AH216),IF(COUNTIFS(AD216:AH216,"*F*")=1,"C",IF(COUNTIFS(AD216:AH216,"*F*")&gt;=2,"F"))))</f>
        <v>0</v>
      </c>
      <c r="BK216" s="308">
        <f t="shared" si="157"/>
        <v>0</v>
      </c>
    </row>
    <row r="217" spans="1:63" ht="15" x14ac:dyDescent="0.25">
      <c r="A217" s="317">
        <v>215</v>
      </c>
      <c r="B217" s="287" t="str">
        <f t="shared" si="130"/>
        <v/>
      </c>
      <c r="C217" s="296"/>
      <c r="D217" s="309"/>
      <c r="E217" s="309"/>
      <c r="F217" s="309"/>
      <c r="G217" s="309"/>
      <c r="H217" s="309"/>
      <c r="I217" s="309"/>
      <c r="J217" s="309"/>
      <c r="K217" s="309"/>
      <c r="L217" s="309"/>
      <c r="M217" s="309"/>
      <c r="N217" s="309"/>
      <c r="O217" s="309"/>
      <c r="P217" s="309"/>
      <c r="Q217" s="309"/>
      <c r="R217" s="309"/>
      <c r="S217" s="309"/>
      <c r="T217" s="309"/>
      <c r="U217" s="309"/>
      <c r="V217" s="309"/>
      <c r="W217" s="309"/>
      <c r="X217" s="294">
        <f t="shared" si="131"/>
        <v>0</v>
      </c>
      <c r="Y217" s="294">
        <f t="shared" si="132"/>
        <v>0</v>
      </c>
      <c r="Z217" s="294">
        <f t="shared" si="133"/>
        <v>0</v>
      </c>
      <c r="AA217" s="294">
        <f t="shared" si="134"/>
        <v>0</v>
      </c>
      <c r="AB217" s="294">
        <f t="shared" si="135"/>
        <v>0</v>
      </c>
      <c r="AC217" s="294">
        <f t="shared" si="136"/>
        <v>0</v>
      </c>
      <c r="AD217" s="284">
        <f t="shared" si="137"/>
        <v>0</v>
      </c>
      <c r="AE217" s="284">
        <f t="shared" si="138"/>
        <v>0</v>
      </c>
      <c r="AF217" s="284">
        <f t="shared" si="139"/>
        <v>0</v>
      </c>
      <c r="AG217" s="284">
        <f t="shared" si="140"/>
        <v>0</v>
      </c>
      <c r="AH217" s="284">
        <f t="shared" si="141"/>
        <v>0</v>
      </c>
      <c r="AI217" s="284">
        <f t="shared" si="142"/>
        <v>0</v>
      </c>
      <c r="AJ217" s="285">
        <f t="shared" si="143"/>
        <v>0</v>
      </c>
      <c r="AK217" s="285">
        <f t="shared" si="144"/>
        <v>0</v>
      </c>
      <c r="AL217" s="285">
        <f t="shared" si="145"/>
        <v>0</v>
      </c>
      <c r="AM217" s="285">
        <f t="shared" si="146"/>
        <v>0</v>
      </c>
      <c r="AN217" s="285">
        <f t="shared" si="147"/>
        <v>0</v>
      </c>
      <c r="AO217" s="285">
        <f t="shared" si="148"/>
        <v>0</v>
      </c>
      <c r="AP217" s="310">
        <f t="shared" si="149"/>
        <v>0</v>
      </c>
      <c r="AQ217" s="310">
        <f t="shared" si="150"/>
        <v>0</v>
      </c>
      <c r="AR217" s="310">
        <f t="shared" si="151"/>
        <v>0</v>
      </c>
      <c r="AS217" s="310">
        <f t="shared" si="152"/>
        <v>0</v>
      </c>
      <c r="AT217" s="310">
        <f t="shared" si="153"/>
        <v>0</v>
      </c>
      <c r="AU217" s="301">
        <f t="array" ref="AU217">IFERROR(INDEX(X217:AC217,SMALL(IF(AD217:AI217=AV217,COLUMN(AD217:AI217)-COLUMN(AD217)+1),COUNTIF(AP217:AP217,AV217))),0)</f>
        <v>0</v>
      </c>
      <c r="AV217" s="301">
        <f t="shared" si="154"/>
        <v>0</v>
      </c>
      <c r="AW217" s="301">
        <f t="array" ref="AW217">IFERROR(INDEX(AJ217:AO217,SMALL(IF(AD217:AI217=AV217,COLUMN(AD217:AI217)-COLUMN(AD217)+1),COUNTIF(AP217:AP217,AV217))),0)</f>
        <v>0</v>
      </c>
      <c r="AX217" s="302">
        <f t="array" ref="AX217">IFERROR(INDEX(X217:AC217,SMALL(IF(AD217:AI217=AY217,COLUMN(AD217:AI217)-COLUMN(AD217)+1),COUNTIF(AP217:AQ217,AY217))),0)</f>
        <v>0</v>
      </c>
      <c r="AY217" s="302">
        <f t="array" ref="AY217">IFERROR(LARGE(AD217:AI217,2),0)</f>
        <v>0</v>
      </c>
      <c r="AZ217" s="303">
        <f t="array" ref="AZ217">IFERROR(INDEX(AJ217:AO217,SMALL(IF(AD217:AI217=AY217,COLUMN(AD217:AI217)-COLUMN(AD217)+1),COUNTIF(AP217:AQ217,AY217))),0)</f>
        <v>0</v>
      </c>
      <c r="BA217" s="304">
        <f t="array" ref="BA217">IFERROR(INDEX(X217:AC217,SMALL(IF(AD217:AI217=BB217,COLUMN(AD217:AI217)-COLUMN(AD217)+1),COUNTIF(AP217:AR217,BB217))),0)</f>
        <v>0</v>
      </c>
      <c r="BB217" s="304">
        <f t="array" ref="BB217">IFERROR(LARGE(AD217:AI217,3),0)</f>
        <v>0</v>
      </c>
      <c r="BC217" s="304">
        <f t="array" ref="BC217">IFERROR(INDEX(AJ217:AO217,SMALL(IF(AD217:AI217=BB217,COLUMN(AD217:AI217)-COLUMN(AD217)+1),COUNTIF(AP217:AR217,BB217))),0)</f>
        <v>0</v>
      </c>
      <c r="BD217" s="305">
        <f t="array" ref="BD217">IFERROR(INDEX(X217:AC217,SMALL(IF(AD217:AI217=BE217,COLUMN(AD217:AI217)-COLUMN(AD217)+1),COUNTIF(AP217:AS217,BE217))),0)</f>
        <v>0</v>
      </c>
      <c r="BE217" s="305">
        <f t="shared" si="155"/>
        <v>0</v>
      </c>
      <c r="BF217" s="305">
        <f t="array" ref="BF217">IFERROR(INDEX(AJ217:AO217,SMALL(IF(AD217:AI217=BE217,COLUMN(AD217:AI217)-COLUMN(AD217)+1),COUNTIF(AP217:AS217,BE217))),0)</f>
        <v>0</v>
      </c>
      <c r="BG217" s="306">
        <f t="array" ref="BG217">IFERROR(INDEX(X217:AC217,SMALL(IF(AD217:AI217=BH217,COLUMN(AD217:AI217)-COLUMN(AD217)+1),COUNTIF(AP217:AT217,BH217))),0)</f>
        <v>0</v>
      </c>
      <c r="BH217" s="306">
        <f t="shared" si="156"/>
        <v>0</v>
      </c>
      <c r="BI217" s="306">
        <f t="array" ref="BI217">IFERROR(INDEX(AJ217:AO217,SMALL(IF(AD217:AI217=BH217,COLUMN(AD217:AI217)-COLUMN(AD217)+1),COUNTIF(AP217:AT217,BH217))),0)</f>
        <v>0</v>
      </c>
      <c r="BJ217" s="307">
        <f>IF(COUNTIF(AD217:AI217,0)=0,IF(COUNTIFS(AD217:AI217,"*F*")=0,SUM(LARGE(AD217:AI217,{1,2,3,4,5})),IF(COUNTIFS(AD217:AI217,"*F*")=1,SUM(LARGE(AD217:AI217,{1,2,3,4,5})),IF(COUNTIFS(AD217:AI217,"*F*")=2,"C",IF(COUNTIFS(AD217:AI217,"*F*")&gt;2,"F")))),IF(COUNTIFS(AD217:AH217,"*F*")=0,SUM(AD217:AH217),IF(COUNTIFS(AD217:AH217,"*F*")=1,"C",IF(COUNTIFS(AD217:AH217,"*F*")&gt;=2,"F"))))</f>
        <v>0</v>
      </c>
      <c r="BK217" s="308">
        <f t="shared" si="157"/>
        <v>0</v>
      </c>
    </row>
    <row r="218" spans="1:63" ht="15" x14ac:dyDescent="0.25">
      <c r="A218" s="317">
        <v>216</v>
      </c>
      <c r="B218" s="287" t="str">
        <f t="shared" si="130"/>
        <v/>
      </c>
      <c r="C218" s="296"/>
      <c r="D218" s="309"/>
      <c r="E218" s="309"/>
      <c r="F218" s="309"/>
      <c r="G218" s="309"/>
      <c r="H218" s="309"/>
      <c r="I218" s="309"/>
      <c r="J218" s="309"/>
      <c r="K218" s="309"/>
      <c r="L218" s="309"/>
      <c r="M218" s="309"/>
      <c r="N218" s="309"/>
      <c r="O218" s="309"/>
      <c r="P218" s="309"/>
      <c r="Q218" s="309"/>
      <c r="R218" s="309"/>
      <c r="S218" s="309"/>
      <c r="T218" s="309"/>
      <c r="U218" s="309"/>
      <c r="V218" s="309"/>
      <c r="W218" s="309"/>
      <c r="X218" s="294">
        <f t="shared" si="131"/>
        <v>0</v>
      </c>
      <c r="Y218" s="294">
        <f t="shared" si="132"/>
        <v>0</v>
      </c>
      <c r="Z218" s="294">
        <f t="shared" si="133"/>
        <v>0</v>
      </c>
      <c r="AA218" s="294">
        <f t="shared" si="134"/>
        <v>0</v>
      </c>
      <c r="AB218" s="294">
        <f t="shared" si="135"/>
        <v>0</v>
      </c>
      <c r="AC218" s="294">
        <f t="shared" si="136"/>
        <v>0</v>
      </c>
      <c r="AD218" s="284">
        <f t="shared" si="137"/>
        <v>0</v>
      </c>
      <c r="AE218" s="284">
        <f t="shared" si="138"/>
        <v>0</v>
      </c>
      <c r="AF218" s="284">
        <f t="shared" si="139"/>
        <v>0</v>
      </c>
      <c r="AG218" s="284">
        <f t="shared" si="140"/>
        <v>0</v>
      </c>
      <c r="AH218" s="284">
        <f t="shared" si="141"/>
        <v>0</v>
      </c>
      <c r="AI218" s="284">
        <f t="shared" si="142"/>
        <v>0</v>
      </c>
      <c r="AJ218" s="285">
        <f t="shared" si="143"/>
        <v>0</v>
      </c>
      <c r="AK218" s="285">
        <f t="shared" si="144"/>
        <v>0</v>
      </c>
      <c r="AL218" s="285">
        <f t="shared" si="145"/>
        <v>0</v>
      </c>
      <c r="AM218" s="285">
        <f t="shared" si="146"/>
        <v>0</v>
      </c>
      <c r="AN218" s="285">
        <f t="shared" si="147"/>
        <v>0</v>
      </c>
      <c r="AO218" s="285">
        <f t="shared" si="148"/>
        <v>0</v>
      </c>
      <c r="AP218" s="310">
        <f t="shared" si="149"/>
        <v>0</v>
      </c>
      <c r="AQ218" s="310">
        <f t="shared" si="150"/>
        <v>0</v>
      </c>
      <c r="AR218" s="310">
        <f t="shared" si="151"/>
        <v>0</v>
      </c>
      <c r="AS218" s="310">
        <f t="shared" si="152"/>
        <v>0</v>
      </c>
      <c r="AT218" s="310">
        <f t="shared" si="153"/>
        <v>0</v>
      </c>
      <c r="AU218" s="301">
        <f t="array" ref="AU218">IFERROR(INDEX(X218:AC218,SMALL(IF(AD218:AI218=AV218,COLUMN(AD218:AI218)-COLUMN(AD218)+1),COUNTIF(AP218:AP218,AV218))),0)</f>
        <v>0</v>
      </c>
      <c r="AV218" s="301">
        <f t="shared" si="154"/>
        <v>0</v>
      </c>
      <c r="AW218" s="301">
        <f t="array" ref="AW218">IFERROR(INDEX(AJ218:AO218,SMALL(IF(AD218:AI218=AV218,COLUMN(AD218:AI218)-COLUMN(AD218)+1),COUNTIF(AP218:AP218,AV218))),0)</f>
        <v>0</v>
      </c>
      <c r="AX218" s="302">
        <f t="array" ref="AX218">IFERROR(INDEX(X218:AC218,SMALL(IF(AD218:AI218=AY218,COLUMN(AD218:AI218)-COLUMN(AD218)+1),COUNTIF(AP218:AQ218,AY218))),0)</f>
        <v>0</v>
      </c>
      <c r="AY218" s="302">
        <f t="array" ref="AY218">IFERROR(LARGE(AD218:AI218,2),0)</f>
        <v>0</v>
      </c>
      <c r="AZ218" s="303">
        <f t="array" ref="AZ218">IFERROR(INDEX(AJ218:AO218,SMALL(IF(AD218:AI218=AY218,COLUMN(AD218:AI218)-COLUMN(AD218)+1),COUNTIF(AP218:AQ218,AY218))),0)</f>
        <v>0</v>
      </c>
      <c r="BA218" s="304">
        <f t="array" ref="BA218">IFERROR(INDEX(X218:AC218,SMALL(IF(AD218:AI218=BB218,COLUMN(AD218:AI218)-COLUMN(AD218)+1),COUNTIF(AP218:AR218,BB218))),0)</f>
        <v>0</v>
      </c>
      <c r="BB218" s="304">
        <f t="array" ref="BB218">IFERROR(LARGE(AD218:AI218,3),0)</f>
        <v>0</v>
      </c>
      <c r="BC218" s="304">
        <f t="array" ref="BC218">IFERROR(INDEX(AJ218:AO218,SMALL(IF(AD218:AI218=BB218,COLUMN(AD218:AI218)-COLUMN(AD218)+1),COUNTIF(AP218:AR218,BB218))),0)</f>
        <v>0</v>
      </c>
      <c r="BD218" s="305">
        <f t="array" ref="BD218">IFERROR(INDEX(X218:AC218,SMALL(IF(AD218:AI218=BE218,COLUMN(AD218:AI218)-COLUMN(AD218)+1),COUNTIF(AP218:AS218,BE218))),0)</f>
        <v>0</v>
      </c>
      <c r="BE218" s="305">
        <f t="shared" si="155"/>
        <v>0</v>
      </c>
      <c r="BF218" s="305">
        <f t="array" ref="BF218">IFERROR(INDEX(AJ218:AO218,SMALL(IF(AD218:AI218=BE218,COLUMN(AD218:AI218)-COLUMN(AD218)+1),COUNTIF(AP218:AS218,BE218))),0)</f>
        <v>0</v>
      </c>
      <c r="BG218" s="306">
        <f t="array" ref="BG218">IFERROR(INDEX(X218:AC218,SMALL(IF(AD218:AI218=BH218,COLUMN(AD218:AI218)-COLUMN(AD218)+1),COUNTIF(AP218:AT218,BH218))),0)</f>
        <v>0</v>
      </c>
      <c r="BH218" s="306">
        <f t="shared" si="156"/>
        <v>0</v>
      </c>
      <c r="BI218" s="306">
        <f t="array" ref="BI218">IFERROR(INDEX(AJ218:AO218,SMALL(IF(AD218:AI218=BH218,COLUMN(AD218:AI218)-COLUMN(AD218)+1),COUNTIF(AP218:AT218,BH218))),0)</f>
        <v>0</v>
      </c>
      <c r="BJ218" s="307">
        <f>IF(COUNTIF(AD218:AI218,0)=0,IF(COUNTIFS(AD218:AI218,"*F*")=0,SUM(LARGE(AD218:AI218,{1,2,3,4,5})),IF(COUNTIFS(AD218:AI218,"*F*")=1,SUM(LARGE(AD218:AI218,{1,2,3,4,5})),IF(COUNTIFS(AD218:AI218,"*F*")=2,"C",IF(COUNTIFS(AD218:AI218,"*F*")&gt;2,"F")))),IF(COUNTIFS(AD218:AH218,"*F*")=0,SUM(AD218:AH218),IF(COUNTIFS(AD218:AH218,"*F*")=1,"C",IF(COUNTIFS(AD218:AH218,"*F*")&gt;=2,"F"))))</f>
        <v>0</v>
      </c>
      <c r="BK218" s="308">
        <f t="shared" si="157"/>
        <v>0</v>
      </c>
    </row>
    <row r="219" spans="1:63" ht="15" x14ac:dyDescent="0.25">
      <c r="A219" s="317">
        <v>217</v>
      </c>
      <c r="B219" s="287" t="str">
        <f t="shared" si="130"/>
        <v/>
      </c>
      <c r="C219" s="296"/>
      <c r="D219" s="309"/>
      <c r="E219" s="309"/>
      <c r="F219" s="309"/>
      <c r="G219" s="309"/>
      <c r="H219" s="309"/>
      <c r="I219" s="309"/>
      <c r="J219" s="309"/>
      <c r="K219" s="309"/>
      <c r="L219" s="309"/>
      <c r="M219" s="309"/>
      <c r="N219" s="309"/>
      <c r="O219" s="309"/>
      <c r="P219" s="309"/>
      <c r="Q219" s="309"/>
      <c r="R219" s="309"/>
      <c r="S219" s="309"/>
      <c r="T219" s="309"/>
      <c r="U219" s="309"/>
      <c r="V219" s="309"/>
      <c r="W219" s="309"/>
      <c r="X219" s="294">
        <f t="shared" si="131"/>
        <v>0</v>
      </c>
      <c r="Y219" s="294">
        <f t="shared" si="132"/>
        <v>0</v>
      </c>
      <c r="Z219" s="294">
        <f t="shared" si="133"/>
        <v>0</v>
      </c>
      <c r="AA219" s="294">
        <f t="shared" si="134"/>
        <v>0</v>
      </c>
      <c r="AB219" s="294">
        <f t="shared" si="135"/>
        <v>0</v>
      </c>
      <c r="AC219" s="294">
        <f t="shared" si="136"/>
        <v>0</v>
      </c>
      <c r="AD219" s="284">
        <f t="shared" si="137"/>
        <v>0</v>
      </c>
      <c r="AE219" s="284">
        <f t="shared" si="138"/>
        <v>0</v>
      </c>
      <c r="AF219" s="284">
        <f t="shared" si="139"/>
        <v>0</v>
      </c>
      <c r="AG219" s="284">
        <f t="shared" si="140"/>
        <v>0</v>
      </c>
      <c r="AH219" s="284">
        <f t="shared" si="141"/>
        <v>0</v>
      </c>
      <c r="AI219" s="284">
        <f t="shared" si="142"/>
        <v>0</v>
      </c>
      <c r="AJ219" s="285">
        <f t="shared" si="143"/>
        <v>0</v>
      </c>
      <c r="AK219" s="285">
        <f t="shared" si="144"/>
        <v>0</v>
      </c>
      <c r="AL219" s="285">
        <f t="shared" si="145"/>
        <v>0</v>
      </c>
      <c r="AM219" s="285">
        <f t="shared" si="146"/>
        <v>0</v>
      </c>
      <c r="AN219" s="285">
        <f t="shared" si="147"/>
        <v>0</v>
      </c>
      <c r="AO219" s="285">
        <f t="shared" si="148"/>
        <v>0</v>
      </c>
      <c r="AP219" s="310">
        <f t="shared" si="149"/>
        <v>0</v>
      </c>
      <c r="AQ219" s="310">
        <f t="shared" si="150"/>
        <v>0</v>
      </c>
      <c r="AR219" s="310">
        <f t="shared" si="151"/>
        <v>0</v>
      </c>
      <c r="AS219" s="310">
        <f t="shared" si="152"/>
        <v>0</v>
      </c>
      <c r="AT219" s="310">
        <f t="shared" si="153"/>
        <v>0</v>
      </c>
      <c r="AU219" s="301">
        <f t="array" ref="AU219">IFERROR(INDEX(X219:AC219,SMALL(IF(AD219:AI219=AV219,COLUMN(AD219:AI219)-COLUMN(AD219)+1),COUNTIF(AP219:AP219,AV219))),0)</f>
        <v>0</v>
      </c>
      <c r="AV219" s="301">
        <f t="shared" si="154"/>
        <v>0</v>
      </c>
      <c r="AW219" s="301">
        <f t="array" ref="AW219">IFERROR(INDEX(AJ219:AO219,SMALL(IF(AD219:AI219=AV219,COLUMN(AD219:AI219)-COLUMN(AD219)+1),COUNTIF(AP219:AP219,AV219))),0)</f>
        <v>0</v>
      </c>
      <c r="AX219" s="302">
        <f t="array" ref="AX219">IFERROR(INDEX(X219:AC219,SMALL(IF(AD219:AI219=AY219,COLUMN(AD219:AI219)-COLUMN(AD219)+1),COUNTIF(AP219:AQ219,AY219))),0)</f>
        <v>0</v>
      </c>
      <c r="AY219" s="302">
        <f t="array" ref="AY219">IFERROR(LARGE(AD219:AI219,2),0)</f>
        <v>0</v>
      </c>
      <c r="AZ219" s="303">
        <f t="array" ref="AZ219">IFERROR(INDEX(AJ219:AO219,SMALL(IF(AD219:AI219=AY219,COLUMN(AD219:AI219)-COLUMN(AD219)+1),COUNTIF(AP219:AQ219,AY219))),0)</f>
        <v>0</v>
      </c>
      <c r="BA219" s="304">
        <f t="array" ref="BA219">IFERROR(INDEX(X219:AC219,SMALL(IF(AD219:AI219=BB219,COLUMN(AD219:AI219)-COLUMN(AD219)+1),COUNTIF(AP219:AR219,BB219))),0)</f>
        <v>0</v>
      </c>
      <c r="BB219" s="304">
        <f t="array" ref="BB219">IFERROR(LARGE(AD219:AI219,3),0)</f>
        <v>0</v>
      </c>
      <c r="BC219" s="304">
        <f t="array" ref="BC219">IFERROR(INDEX(AJ219:AO219,SMALL(IF(AD219:AI219=BB219,COLUMN(AD219:AI219)-COLUMN(AD219)+1),COUNTIF(AP219:AR219,BB219))),0)</f>
        <v>0</v>
      </c>
      <c r="BD219" s="305">
        <f t="array" ref="BD219">IFERROR(INDEX(X219:AC219,SMALL(IF(AD219:AI219=BE219,COLUMN(AD219:AI219)-COLUMN(AD219)+1),COUNTIF(AP219:AS219,BE219))),0)</f>
        <v>0</v>
      </c>
      <c r="BE219" s="305">
        <f t="shared" si="155"/>
        <v>0</v>
      </c>
      <c r="BF219" s="305">
        <f t="array" ref="BF219">IFERROR(INDEX(AJ219:AO219,SMALL(IF(AD219:AI219=BE219,COLUMN(AD219:AI219)-COLUMN(AD219)+1),COUNTIF(AP219:AS219,BE219))),0)</f>
        <v>0</v>
      </c>
      <c r="BG219" s="306">
        <f t="array" ref="BG219">IFERROR(INDEX(X219:AC219,SMALL(IF(AD219:AI219=BH219,COLUMN(AD219:AI219)-COLUMN(AD219)+1),COUNTIF(AP219:AT219,BH219))),0)</f>
        <v>0</v>
      </c>
      <c r="BH219" s="306">
        <f t="shared" si="156"/>
        <v>0</v>
      </c>
      <c r="BI219" s="306">
        <f t="array" ref="BI219">IFERROR(INDEX(AJ219:AO219,SMALL(IF(AD219:AI219=BH219,COLUMN(AD219:AI219)-COLUMN(AD219)+1),COUNTIF(AP219:AT219,BH219))),0)</f>
        <v>0</v>
      </c>
      <c r="BJ219" s="307">
        <f>IF(COUNTIF(AD219:AI219,0)=0,IF(COUNTIFS(AD219:AI219,"*F*")=0,SUM(LARGE(AD219:AI219,{1,2,3,4,5})),IF(COUNTIFS(AD219:AI219,"*F*")=1,SUM(LARGE(AD219:AI219,{1,2,3,4,5})),IF(COUNTIFS(AD219:AI219,"*F*")=2,"C",IF(COUNTIFS(AD219:AI219,"*F*")&gt;2,"F")))),IF(COUNTIFS(AD219:AH219,"*F*")=0,SUM(AD219:AH219),IF(COUNTIFS(AD219:AH219,"*F*")=1,"C",IF(COUNTIFS(AD219:AH219,"*F*")&gt;=2,"F"))))</f>
        <v>0</v>
      </c>
      <c r="BK219" s="308">
        <f t="shared" si="157"/>
        <v>0</v>
      </c>
    </row>
    <row r="220" spans="1:63" ht="15" x14ac:dyDescent="0.25">
      <c r="A220" s="317">
        <v>218</v>
      </c>
      <c r="B220" s="287" t="str">
        <f t="shared" si="130"/>
        <v/>
      </c>
      <c r="C220" s="296"/>
      <c r="D220" s="309"/>
      <c r="E220" s="309"/>
      <c r="F220" s="309"/>
      <c r="G220" s="309"/>
      <c r="H220" s="309"/>
      <c r="I220" s="309"/>
      <c r="J220" s="309"/>
      <c r="K220" s="309"/>
      <c r="L220" s="309"/>
      <c r="M220" s="309"/>
      <c r="N220" s="309"/>
      <c r="O220" s="309"/>
      <c r="P220" s="309"/>
      <c r="Q220" s="309"/>
      <c r="R220" s="309"/>
      <c r="S220" s="309"/>
      <c r="T220" s="309"/>
      <c r="U220" s="309"/>
      <c r="V220" s="309"/>
      <c r="W220" s="309"/>
      <c r="X220" s="294">
        <f t="shared" si="131"/>
        <v>0</v>
      </c>
      <c r="Y220" s="294">
        <f t="shared" si="132"/>
        <v>0</v>
      </c>
      <c r="Z220" s="294">
        <f t="shared" si="133"/>
        <v>0</v>
      </c>
      <c r="AA220" s="294">
        <f t="shared" si="134"/>
        <v>0</v>
      </c>
      <c r="AB220" s="294">
        <f t="shared" si="135"/>
        <v>0</v>
      </c>
      <c r="AC220" s="294">
        <f t="shared" si="136"/>
        <v>0</v>
      </c>
      <c r="AD220" s="284">
        <f t="shared" si="137"/>
        <v>0</v>
      </c>
      <c r="AE220" s="284">
        <f t="shared" si="138"/>
        <v>0</v>
      </c>
      <c r="AF220" s="284">
        <f t="shared" si="139"/>
        <v>0</v>
      </c>
      <c r="AG220" s="284">
        <f t="shared" si="140"/>
        <v>0</v>
      </c>
      <c r="AH220" s="284">
        <f t="shared" si="141"/>
        <v>0</v>
      </c>
      <c r="AI220" s="284">
        <f t="shared" si="142"/>
        <v>0</v>
      </c>
      <c r="AJ220" s="285">
        <f t="shared" si="143"/>
        <v>0</v>
      </c>
      <c r="AK220" s="285">
        <f t="shared" si="144"/>
        <v>0</v>
      </c>
      <c r="AL220" s="285">
        <f t="shared" si="145"/>
        <v>0</v>
      </c>
      <c r="AM220" s="285">
        <f t="shared" si="146"/>
        <v>0</v>
      </c>
      <c r="AN220" s="285">
        <f t="shared" si="147"/>
        <v>0</v>
      </c>
      <c r="AO220" s="285">
        <f t="shared" si="148"/>
        <v>0</v>
      </c>
      <c r="AP220" s="310">
        <f t="shared" si="149"/>
        <v>0</v>
      </c>
      <c r="AQ220" s="310">
        <f t="shared" si="150"/>
        <v>0</v>
      </c>
      <c r="AR220" s="310">
        <f t="shared" si="151"/>
        <v>0</v>
      </c>
      <c r="AS220" s="310">
        <f t="shared" si="152"/>
        <v>0</v>
      </c>
      <c r="AT220" s="310">
        <f t="shared" si="153"/>
        <v>0</v>
      </c>
      <c r="AU220" s="301">
        <f t="array" ref="AU220">IFERROR(INDEX(X220:AC220,SMALL(IF(AD220:AI220=AV220,COLUMN(AD220:AI220)-COLUMN(AD220)+1),COUNTIF(AP220:AP220,AV220))),0)</f>
        <v>0</v>
      </c>
      <c r="AV220" s="301">
        <f t="shared" si="154"/>
        <v>0</v>
      </c>
      <c r="AW220" s="301">
        <f t="array" ref="AW220">IFERROR(INDEX(AJ220:AO220,SMALL(IF(AD220:AI220=AV220,COLUMN(AD220:AI220)-COLUMN(AD220)+1),COUNTIF(AP220:AP220,AV220))),0)</f>
        <v>0</v>
      </c>
      <c r="AX220" s="302">
        <f t="array" ref="AX220">IFERROR(INDEX(X220:AC220,SMALL(IF(AD220:AI220=AY220,COLUMN(AD220:AI220)-COLUMN(AD220)+1),COUNTIF(AP220:AQ220,AY220))),0)</f>
        <v>0</v>
      </c>
      <c r="AY220" s="302">
        <f t="array" ref="AY220">IFERROR(LARGE(AD220:AI220,2),0)</f>
        <v>0</v>
      </c>
      <c r="AZ220" s="303">
        <f t="array" ref="AZ220">IFERROR(INDEX(AJ220:AO220,SMALL(IF(AD220:AI220=AY220,COLUMN(AD220:AI220)-COLUMN(AD220)+1),COUNTIF(AP220:AQ220,AY220))),0)</f>
        <v>0</v>
      </c>
      <c r="BA220" s="304">
        <f t="array" ref="BA220">IFERROR(INDEX(X220:AC220,SMALL(IF(AD220:AI220=BB220,COLUMN(AD220:AI220)-COLUMN(AD220)+1),COUNTIF(AP220:AR220,BB220))),0)</f>
        <v>0</v>
      </c>
      <c r="BB220" s="304">
        <f t="array" ref="BB220">IFERROR(LARGE(AD220:AI220,3),0)</f>
        <v>0</v>
      </c>
      <c r="BC220" s="304">
        <f t="array" ref="BC220">IFERROR(INDEX(AJ220:AO220,SMALL(IF(AD220:AI220=BB220,COLUMN(AD220:AI220)-COLUMN(AD220)+1),COUNTIF(AP220:AR220,BB220))),0)</f>
        <v>0</v>
      </c>
      <c r="BD220" s="305">
        <f t="array" ref="BD220">IFERROR(INDEX(X220:AC220,SMALL(IF(AD220:AI220=BE220,COLUMN(AD220:AI220)-COLUMN(AD220)+1),COUNTIF(AP220:AS220,BE220))),0)</f>
        <v>0</v>
      </c>
      <c r="BE220" s="305">
        <f t="shared" si="155"/>
        <v>0</v>
      </c>
      <c r="BF220" s="305">
        <f t="array" ref="BF220">IFERROR(INDEX(AJ220:AO220,SMALL(IF(AD220:AI220=BE220,COLUMN(AD220:AI220)-COLUMN(AD220)+1),COUNTIF(AP220:AS220,BE220))),0)</f>
        <v>0</v>
      </c>
      <c r="BG220" s="306">
        <f t="array" ref="BG220">IFERROR(INDEX(X220:AC220,SMALL(IF(AD220:AI220=BH220,COLUMN(AD220:AI220)-COLUMN(AD220)+1),COUNTIF(AP220:AT220,BH220))),0)</f>
        <v>0</v>
      </c>
      <c r="BH220" s="306">
        <f t="shared" si="156"/>
        <v>0</v>
      </c>
      <c r="BI220" s="306">
        <f t="array" ref="BI220">IFERROR(INDEX(AJ220:AO220,SMALL(IF(AD220:AI220=BH220,COLUMN(AD220:AI220)-COLUMN(AD220)+1),COUNTIF(AP220:AT220,BH220))),0)</f>
        <v>0</v>
      </c>
      <c r="BJ220" s="307">
        <f>IF(COUNTIF(AD220:AI220,0)=0,IF(COUNTIFS(AD220:AI220,"*F*")=0,SUM(LARGE(AD220:AI220,{1,2,3,4,5})),IF(COUNTIFS(AD220:AI220,"*F*")=1,SUM(LARGE(AD220:AI220,{1,2,3,4,5})),IF(COUNTIFS(AD220:AI220,"*F*")=2,"C",IF(COUNTIFS(AD220:AI220,"*F*")&gt;2,"F")))),IF(COUNTIFS(AD220:AH220,"*F*")=0,SUM(AD220:AH220),IF(COUNTIFS(AD220:AH220,"*F*")=1,"C",IF(COUNTIFS(AD220:AH220,"*F*")&gt;=2,"F"))))</f>
        <v>0</v>
      </c>
      <c r="BK220" s="308">
        <f t="shared" si="157"/>
        <v>0</v>
      </c>
    </row>
    <row r="221" spans="1:63" ht="15" x14ac:dyDescent="0.25">
      <c r="A221" s="317">
        <v>219</v>
      </c>
      <c r="B221" s="287" t="str">
        <f t="shared" si="130"/>
        <v/>
      </c>
      <c r="C221" s="296"/>
      <c r="D221" s="309"/>
      <c r="E221" s="309"/>
      <c r="F221" s="309"/>
      <c r="G221" s="309"/>
      <c r="H221" s="309"/>
      <c r="I221" s="309"/>
      <c r="J221" s="309"/>
      <c r="K221" s="309"/>
      <c r="L221" s="309"/>
      <c r="M221" s="309"/>
      <c r="N221" s="309"/>
      <c r="O221" s="309"/>
      <c r="P221" s="309"/>
      <c r="Q221" s="309"/>
      <c r="R221" s="309"/>
      <c r="S221" s="309"/>
      <c r="T221" s="309"/>
      <c r="U221" s="309"/>
      <c r="V221" s="309"/>
      <c r="W221" s="309"/>
      <c r="X221" s="294">
        <f t="shared" si="131"/>
        <v>0</v>
      </c>
      <c r="Y221" s="294">
        <f t="shared" si="132"/>
        <v>0</v>
      </c>
      <c r="Z221" s="294">
        <f t="shared" si="133"/>
        <v>0</v>
      </c>
      <c r="AA221" s="294">
        <f t="shared" si="134"/>
        <v>0</v>
      </c>
      <c r="AB221" s="294">
        <f t="shared" si="135"/>
        <v>0</v>
      </c>
      <c r="AC221" s="294">
        <f t="shared" si="136"/>
        <v>0</v>
      </c>
      <c r="AD221" s="284">
        <f t="shared" si="137"/>
        <v>0</v>
      </c>
      <c r="AE221" s="284">
        <f t="shared" si="138"/>
        <v>0</v>
      </c>
      <c r="AF221" s="284">
        <f t="shared" si="139"/>
        <v>0</v>
      </c>
      <c r="AG221" s="284">
        <f t="shared" si="140"/>
        <v>0</v>
      </c>
      <c r="AH221" s="284">
        <f t="shared" si="141"/>
        <v>0</v>
      </c>
      <c r="AI221" s="284">
        <f t="shared" si="142"/>
        <v>0</v>
      </c>
      <c r="AJ221" s="285">
        <f t="shared" si="143"/>
        <v>0</v>
      </c>
      <c r="AK221" s="285">
        <f t="shared" si="144"/>
        <v>0</v>
      </c>
      <c r="AL221" s="285">
        <f t="shared" si="145"/>
        <v>0</v>
      </c>
      <c r="AM221" s="285">
        <f t="shared" si="146"/>
        <v>0</v>
      </c>
      <c r="AN221" s="285">
        <f t="shared" si="147"/>
        <v>0</v>
      </c>
      <c r="AO221" s="285">
        <f t="shared" si="148"/>
        <v>0</v>
      </c>
      <c r="AP221" s="310">
        <f t="shared" si="149"/>
        <v>0</v>
      </c>
      <c r="AQ221" s="310">
        <f t="shared" si="150"/>
        <v>0</v>
      </c>
      <c r="AR221" s="310">
        <f t="shared" si="151"/>
        <v>0</v>
      </c>
      <c r="AS221" s="310">
        <f t="shared" si="152"/>
        <v>0</v>
      </c>
      <c r="AT221" s="310">
        <f t="shared" si="153"/>
        <v>0</v>
      </c>
      <c r="AU221" s="301">
        <f t="array" ref="AU221">IFERROR(INDEX(X221:AC221,SMALL(IF(AD221:AI221=AV221,COLUMN(AD221:AI221)-COLUMN(AD221)+1),COUNTIF(AP221:AP221,AV221))),0)</f>
        <v>0</v>
      </c>
      <c r="AV221" s="301">
        <f t="shared" si="154"/>
        <v>0</v>
      </c>
      <c r="AW221" s="301">
        <f t="array" ref="AW221">IFERROR(INDEX(AJ221:AO221,SMALL(IF(AD221:AI221=AV221,COLUMN(AD221:AI221)-COLUMN(AD221)+1),COUNTIF(AP221:AP221,AV221))),0)</f>
        <v>0</v>
      </c>
      <c r="AX221" s="302">
        <f t="array" ref="AX221">IFERROR(INDEX(X221:AC221,SMALL(IF(AD221:AI221=AY221,COLUMN(AD221:AI221)-COLUMN(AD221)+1),COUNTIF(AP221:AQ221,AY221))),0)</f>
        <v>0</v>
      </c>
      <c r="AY221" s="302">
        <f t="array" ref="AY221">IFERROR(LARGE(AD221:AI221,2),0)</f>
        <v>0</v>
      </c>
      <c r="AZ221" s="303">
        <f t="array" ref="AZ221">IFERROR(INDEX(AJ221:AO221,SMALL(IF(AD221:AI221=AY221,COLUMN(AD221:AI221)-COLUMN(AD221)+1),COUNTIF(AP221:AQ221,AY221))),0)</f>
        <v>0</v>
      </c>
      <c r="BA221" s="304">
        <f t="array" ref="BA221">IFERROR(INDEX(X221:AC221,SMALL(IF(AD221:AI221=BB221,COLUMN(AD221:AI221)-COLUMN(AD221)+1),COUNTIF(AP221:AR221,BB221))),0)</f>
        <v>0</v>
      </c>
      <c r="BB221" s="304">
        <f t="array" ref="BB221">IFERROR(LARGE(AD221:AI221,3),0)</f>
        <v>0</v>
      </c>
      <c r="BC221" s="304">
        <f t="array" ref="BC221">IFERROR(INDEX(AJ221:AO221,SMALL(IF(AD221:AI221=BB221,COLUMN(AD221:AI221)-COLUMN(AD221)+1),COUNTIF(AP221:AR221,BB221))),0)</f>
        <v>0</v>
      </c>
      <c r="BD221" s="305">
        <f t="array" ref="BD221">IFERROR(INDEX(X221:AC221,SMALL(IF(AD221:AI221=BE221,COLUMN(AD221:AI221)-COLUMN(AD221)+1),COUNTIF(AP221:AS221,BE221))),0)</f>
        <v>0</v>
      </c>
      <c r="BE221" s="305">
        <f t="shared" si="155"/>
        <v>0</v>
      </c>
      <c r="BF221" s="305">
        <f t="array" ref="BF221">IFERROR(INDEX(AJ221:AO221,SMALL(IF(AD221:AI221=BE221,COLUMN(AD221:AI221)-COLUMN(AD221)+1),COUNTIF(AP221:AS221,BE221))),0)</f>
        <v>0</v>
      </c>
      <c r="BG221" s="306">
        <f t="array" ref="BG221">IFERROR(INDEX(X221:AC221,SMALL(IF(AD221:AI221=BH221,COLUMN(AD221:AI221)-COLUMN(AD221)+1),COUNTIF(AP221:AT221,BH221))),0)</f>
        <v>0</v>
      </c>
      <c r="BH221" s="306">
        <f t="shared" si="156"/>
        <v>0</v>
      </c>
      <c r="BI221" s="306">
        <f t="array" ref="BI221">IFERROR(INDEX(AJ221:AO221,SMALL(IF(AD221:AI221=BH221,COLUMN(AD221:AI221)-COLUMN(AD221)+1),COUNTIF(AP221:AT221,BH221))),0)</f>
        <v>0</v>
      </c>
      <c r="BJ221" s="307">
        <f>IF(COUNTIF(AD221:AI221,0)=0,IF(COUNTIFS(AD221:AI221,"*F*")=0,SUM(LARGE(AD221:AI221,{1,2,3,4,5})),IF(COUNTIFS(AD221:AI221,"*F*")=1,SUM(LARGE(AD221:AI221,{1,2,3,4,5})),IF(COUNTIFS(AD221:AI221,"*F*")=2,"C",IF(COUNTIFS(AD221:AI221,"*F*")&gt;2,"F")))),IF(COUNTIFS(AD221:AH221,"*F*")=0,SUM(AD221:AH221),IF(COUNTIFS(AD221:AH221,"*F*")=1,"C",IF(COUNTIFS(AD221:AH221,"*F*")&gt;=2,"F"))))</f>
        <v>0</v>
      </c>
      <c r="BK221" s="308">
        <f t="shared" si="157"/>
        <v>0</v>
      </c>
    </row>
    <row r="222" spans="1:63" ht="15" x14ac:dyDescent="0.25">
      <c r="A222" s="317">
        <v>220</v>
      </c>
      <c r="B222" s="287" t="str">
        <f t="shared" si="130"/>
        <v/>
      </c>
      <c r="C222" s="296"/>
      <c r="D222" s="309"/>
      <c r="E222" s="309"/>
      <c r="F222" s="309"/>
      <c r="G222" s="309"/>
      <c r="H222" s="309"/>
      <c r="I222" s="309"/>
      <c r="J222" s="309"/>
      <c r="K222" s="309"/>
      <c r="L222" s="309"/>
      <c r="M222" s="309"/>
      <c r="N222" s="309"/>
      <c r="O222" s="309"/>
      <c r="P222" s="309"/>
      <c r="Q222" s="309"/>
      <c r="R222" s="309"/>
      <c r="S222" s="309"/>
      <c r="T222" s="309"/>
      <c r="U222" s="309"/>
      <c r="V222" s="309"/>
      <c r="W222" s="309"/>
      <c r="X222" s="294">
        <f t="shared" si="131"/>
        <v>0</v>
      </c>
      <c r="Y222" s="294">
        <f t="shared" si="132"/>
        <v>0</v>
      </c>
      <c r="Z222" s="294">
        <f t="shared" si="133"/>
        <v>0</v>
      </c>
      <c r="AA222" s="294">
        <f t="shared" si="134"/>
        <v>0</v>
      </c>
      <c r="AB222" s="294">
        <f t="shared" si="135"/>
        <v>0</v>
      </c>
      <c r="AC222" s="294">
        <f t="shared" si="136"/>
        <v>0</v>
      </c>
      <c r="AD222" s="284">
        <f t="shared" si="137"/>
        <v>0</v>
      </c>
      <c r="AE222" s="284">
        <f t="shared" si="138"/>
        <v>0</v>
      </c>
      <c r="AF222" s="284">
        <f t="shared" si="139"/>
        <v>0</v>
      </c>
      <c r="AG222" s="284">
        <f t="shared" si="140"/>
        <v>0</v>
      </c>
      <c r="AH222" s="284">
        <f t="shared" si="141"/>
        <v>0</v>
      </c>
      <c r="AI222" s="284">
        <f t="shared" si="142"/>
        <v>0</v>
      </c>
      <c r="AJ222" s="285">
        <f t="shared" si="143"/>
        <v>0</v>
      </c>
      <c r="AK222" s="285">
        <f t="shared" si="144"/>
        <v>0</v>
      </c>
      <c r="AL222" s="285">
        <f t="shared" si="145"/>
        <v>0</v>
      </c>
      <c r="AM222" s="285">
        <f t="shared" si="146"/>
        <v>0</v>
      </c>
      <c r="AN222" s="285">
        <f t="shared" si="147"/>
        <v>0</v>
      </c>
      <c r="AO222" s="285">
        <f t="shared" si="148"/>
        <v>0</v>
      </c>
      <c r="AP222" s="310">
        <f t="shared" si="149"/>
        <v>0</v>
      </c>
      <c r="AQ222" s="310">
        <f t="shared" si="150"/>
        <v>0</v>
      </c>
      <c r="AR222" s="310">
        <f t="shared" si="151"/>
        <v>0</v>
      </c>
      <c r="AS222" s="310">
        <f t="shared" si="152"/>
        <v>0</v>
      </c>
      <c r="AT222" s="310">
        <f t="shared" si="153"/>
        <v>0</v>
      </c>
      <c r="AU222" s="301">
        <f t="array" ref="AU222">IFERROR(INDEX(X222:AC222,SMALL(IF(AD222:AI222=AV222,COLUMN(AD222:AI222)-COLUMN(AD222)+1),COUNTIF(AP222:AP222,AV222))),0)</f>
        <v>0</v>
      </c>
      <c r="AV222" s="301">
        <f t="shared" si="154"/>
        <v>0</v>
      </c>
      <c r="AW222" s="301">
        <f t="array" ref="AW222">IFERROR(INDEX(AJ222:AO222,SMALL(IF(AD222:AI222=AV222,COLUMN(AD222:AI222)-COLUMN(AD222)+1),COUNTIF(AP222:AP222,AV222))),0)</f>
        <v>0</v>
      </c>
      <c r="AX222" s="302">
        <f t="array" ref="AX222">IFERROR(INDEX(X222:AC222,SMALL(IF(AD222:AI222=AY222,COLUMN(AD222:AI222)-COLUMN(AD222)+1),COUNTIF(AP222:AQ222,AY222))),0)</f>
        <v>0</v>
      </c>
      <c r="AY222" s="302">
        <f t="array" ref="AY222">IFERROR(LARGE(AD222:AI222,2),0)</f>
        <v>0</v>
      </c>
      <c r="AZ222" s="303">
        <f t="array" ref="AZ222">IFERROR(INDEX(AJ222:AO222,SMALL(IF(AD222:AI222=AY222,COLUMN(AD222:AI222)-COLUMN(AD222)+1),COUNTIF(AP222:AQ222,AY222))),0)</f>
        <v>0</v>
      </c>
      <c r="BA222" s="304">
        <f t="array" ref="BA222">IFERROR(INDEX(X222:AC222,SMALL(IF(AD222:AI222=BB222,COLUMN(AD222:AI222)-COLUMN(AD222)+1),COUNTIF(AP222:AR222,BB222))),0)</f>
        <v>0</v>
      </c>
      <c r="BB222" s="304">
        <f t="array" ref="BB222">IFERROR(LARGE(AD222:AI222,3),0)</f>
        <v>0</v>
      </c>
      <c r="BC222" s="304">
        <f t="array" ref="BC222">IFERROR(INDEX(AJ222:AO222,SMALL(IF(AD222:AI222=BB222,COLUMN(AD222:AI222)-COLUMN(AD222)+1),COUNTIF(AP222:AR222,BB222))),0)</f>
        <v>0</v>
      </c>
      <c r="BD222" s="305">
        <f t="array" ref="BD222">IFERROR(INDEX(X222:AC222,SMALL(IF(AD222:AI222=BE222,COLUMN(AD222:AI222)-COLUMN(AD222)+1),COUNTIF(AP222:AS222,BE222))),0)</f>
        <v>0</v>
      </c>
      <c r="BE222" s="305">
        <f t="shared" si="155"/>
        <v>0</v>
      </c>
      <c r="BF222" s="305">
        <f t="array" ref="BF222">IFERROR(INDEX(AJ222:AO222,SMALL(IF(AD222:AI222=BE222,COLUMN(AD222:AI222)-COLUMN(AD222)+1),COUNTIF(AP222:AS222,BE222))),0)</f>
        <v>0</v>
      </c>
      <c r="BG222" s="306">
        <f t="array" ref="BG222">IFERROR(INDEX(X222:AC222,SMALL(IF(AD222:AI222=BH222,COLUMN(AD222:AI222)-COLUMN(AD222)+1),COUNTIF(AP222:AT222,BH222))),0)</f>
        <v>0</v>
      </c>
      <c r="BH222" s="306">
        <f t="shared" si="156"/>
        <v>0</v>
      </c>
      <c r="BI222" s="306">
        <f t="array" ref="BI222">IFERROR(INDEX(AJ222:AO222,SMALL(IF(AD222:AI222=BH222,COLUMN(AD222:AI222)-COLUMN(AD222)+1),COUNTIF(AP222:AT222,BH222))),0)</f>
        <v>0</v>
      </c>
      <c r="BJ222" s="307">
        <f>IF(COUNTIF(AD222:AI222,0)=0,IF(COUNTIFS(AD222:AI222,"*F*")=0,SUM(LARGE(AD222:AI222,{1,2,3,4,5})),IF(COUNTIFS(AD222:AI222,"*F*")=1,SUM(LARGE(AD222:AI222,{1,2,3,4,5})),IF(COUNTIFS(AD222:AI222,"*F*")=2,"C",IF(COUNTIFS(AD222:AI222,"*F*")&gt;2,"F")))),IF(COUNTIFS(AD222:AH222,"*F*")=0,SUM(AD222:AH222),IF(COUNTIFS(AD222:AH222,"*F*")=1,"C",IF(COUNTIFS(AD222:AH222,"*F*")&gt;=2,"F"))))</f>
        <v>0</v>
      </c>
      <c r="BK222" s="308">
        <f t="shared" si="157"/>
        <v>0</v>
      </c>
    </row>
    <row r="223" spans="1:63" ht="15" x14ac:dyDescent="0.25">
      <c r="A223" s="317">
        <v>221</v>
      </c>
      <c r="B223" s="287" t="str">
        <f t="shared" si="130"/>
        <v/>
      </c>
      <c r="C223" s="296"/>
      <c r="D223" s="309"/>
      <c r="E223" s="309"/>
      <c r="F223" s="309"/>
      <c r="G223" s="309"/>
      <c r="H223" s="309"/>
      <c r="I223" s="309"/>
      <c r="J223" s="309"/>
      <c r="K223" s="309"/>
      <c r="L223" s="309"/>
      <c r="M223" s="309"/>
      <c r="N223" s="309"/>
      <c r="O223" s="309"/>
      <c r="P223" s="309"/>
      <c r="Q223" s="309"/>
      <c r="R223" s="309"/>
      <c r="S223" s="309"/>
      <c r="T223" s="309"/>
      <c r="U223" s="309"/>
      <c r="V223" s="309"/>
      <c r="W223" s="309"/>
      <c r="X223" s="294">
        <f t="shared" si="131"/>
        <v>0</v>
      </c>
      <c r="Y223" s="294">
        <f t="shared" si="132"/>
        <v>0</v>
      </c>
      <c r="Z223" s="294">
        <f t="shared" si="133"/>
        <v>0</v>
      </c>
      <c r="AA223" s="294">
        <f t="shared" si="134"/>
        <v>0</v>
      </c>
      <c r="AB223" s="294">
        <f t="shared" si="135"/>
        <v>0</v>
      </c>
      <c r="AC223" s="294">
        <f t="shared" si="136"/>
        <v>0</v>
      </c>
      <c r="AD223" s="284">
        <f t="shared" si="137"/>
        <v>0</v>
      </c>
      <c r="AE223" s="284">
        <f t="shared" si="138"/>
        <v>0</v>
      </c>
      <c r="AF223" s="284">
        <f t="shared" si="139"/>
        <v>0</v>
      </c>
      <c r="AG223" s="284">
        <f t="shared" si="140"/>
        <v>0</v>
      </c>
      <c r="AH223" s="284">
        <f t="shared" si="141"/>
        <v>0</v>
      </c>
      <c r="AI223" s="284">
        <f t="shared" si="142"/>
        <v>0</v>
      </c>
      <c r="AJ223" s="285">
        <f t="shared" si="143"/>
        <v>0</v>
      </c>
      <c r="AK223" s="285">
        <f t="shared" si="144"/>
        <v>0</v>
      </c>
      <c r="AL223" s="285">
        <f t="shared" si="145"/>
        <v>0</v>
      </c>
      <c r="AM223" s="285">
        <f t="shared" si="146"/>
        <v>0</v>
      </c>
      <c r="AN223" s="285">
        <f t="shared" si="147"/>
        <v>0</v>
      </c>
      <c r="AO223" s="285">
        <f t="shared" si="148"/>
        <v>0</v>
      </c>
      <c r="AP223" s="310">
        <f t="shared" si="149"/>
        <v>0</v>
      </c>
      <c r="AQ223" s="310">
        <f t="shared" si="150"/>
        <v>0</v>
      </c>
      <c r="AR223" s="310">
        <f t="shared" si="151"/>
        <v>0</v>
      </c>
      <c r="AS223" s="310">
        <f t="shared" si="152"/>
        <v>0</v>
      </c>
      <c r="AT223" s="310">
        <f t="shared" si="153"/>
        <v>0</v>
      </c>
      <c r="AU223" s="301">
        <f t="array" ref="AU223">IFERROR(INDEX(X223:AC223,SMALL(IF(AD223:AI223=AV223,COLUMN(AD223:AI223)-COLUMN(AD223)+1),COUNTIF(AP223:AP223,AV223))),0)</f>
        <v>0</v>
      </c>
      <c r="AV223" s="301">
        <f t="shared" si="154"/>
        <v>0</v>
      </c>
      <c r="AW223" s="301">
        <f t="array" ref="AW223">IFERROR(INDEX(AJ223:AO223,SMALL(IF(AD223:AI223=AV223,COLUMN(AD223:AI223)-COLUMN(AD223)+1),COUNTIF(AP223:AP223,AV223))),0)</f>
        <v>0</v>
      </c>
      <c r="AX223" s="302">
        <f t="array" ref="AX223">IFERROR(INDEX(X223:AC223,SMALL(IF(AD223:AI223=AY223,COLUMN(AD223:AI223)-COLUMN(AD223)+1),COUNTIF(AP223:AQ223,AY223))),0)</f>
        <v>0</v>
      </c>
      <c r="AY223" s="302">
        <f t="array" ref="AY223">IFERROR(LARGE(AD223:AI223,2),0)</f>
        <v>0</v>
      </c>
      <c r="AZ223" s="303">
        <f t="array" ref="AZ223">IFERROR(INDEX(AJ223:AO223,SMALL(IF(AD223:AI223=AY223,COLUMN(AD223:AI223)-COLUMN(AD223)+1),COUNTIF(AP223:AQ223,AY223))),0)</f>
        <v>0</v>
      </c>
      <c r="BA223" s="304">
        <f t="array" ref="BA223">IFERROR(INDEX(X223:AC223,SMALL(IF(AD223:AI223=BB223,COLUMN(AD223:AI223)-COLUMN(AD223)+1),COUNTIF(AP223:AR223,BB223))),0)</f>
        <v>0</v>
      </c>
      <c r="BB223" s="304">
        <f t="array" ref="BB223">IFERROR(LARGE(AD223:AI223,3),0)</f>
        <v>0</v>
      </c>
      <c r="BC223" s="304">
        <f t="array" ref="BC223">IFERROR(INDEX(AJ223:AO223,SMALL(IF(AD223:AI223=BB223,COLUMN(AD223:AI223)-COLUMN(AD223)+1),COUNTIF(AP223:AR223,BB223))),0)</f>
        <v>0</v>
      </c>
      <c r="BD223" s="305">
        <f t="array" ref="BD223">IFERROR(INDEX(X223:AC223,SMALL(IF(AD223:AI223=BE223,COLUMN(AD223:AI223)-COLUMN(AD223)+1),COUNTIF(AP223:AS223,BE223))),0)</f>
        <v>0</v>
      </c>
      <c r="BE223" s="305">
        <f t="shared" si="155"/>
        <v>0</v>
      </c>
      <c r="BF223" s="305">
        <f t="array" ref="BF223">IFERROR(INDEX(AJ223:AO223,SMALL(IF(AD223:AI223=BE223,COLUMN(AD223:AI223)-COLUMN(AD223)+1),COUNTIF(AP223:AS223,BE223))),0)</f>
        <v>0</v>
      </c>
      <c r="BG223" s="306">
        <f t="array" ref="BG223">IFERROR(INDEX(X223:AC223,SMALL(IF(AD223:AI223=BH223,COLUMN(AD223:AI223)-COLUMN(AD223)+1),COUNTIF(AP223:AT223,BH223))),0)</f>
        <v>0</v>
      </c>
      <c r="BH223" s="306">
        <f t="shared" si="156"/>
        <v>0</v>
      </c>
      <c r="BI223" s="306">
        <f t="array" ref="BI223">IFERROR(INDEX(AJ223:AO223,SMALL(IF(AD223:AI223=BH223,COLUMN(AD223:AI223)-COLUMN(AD223)+1),COUNTIF(AP223:AT223,BH223))),0)</f>
        <v>0</v>
      </c>
      <c r="BJ223" s="307">
        <f>IF(COUNTIF(AD223:AI223,0)=0,IF(COUNTIFS(AD223:AI223,"*F*")=0,SUM(LARGE(AD223:AI223,{1,2,3,4,5})),IF(COUNTIFS(AD223:AI223,"*F*")=1,SUM(LARGE(AD223:AI223,{1,2,3,4,5})),IF(COUNTIFS(AD223:AI223,"*F*")=2,"C",IF(COUNTIFS(AD223:AI223,"*F*")&gt;2,"F")))),IF(COUNTIFS(AD223:AH223,"*F*")=0,SUM(AD223:AH223),IF(COUNTIFS(AD223:AH223,"*F*")=1,"C",IF(COUNTIFS(AD223:AH223,"*F*")&gt;=2,"F"))))</f>
        <v>0</v>
      </c>
      <c r="BK223" s="308">
        <f t="shared" si="157"/>
        <v>0</v>
      </c>
    </row>
    <row r="224" spans="1:63" ht="15" x14ac:dyDescent="0.25">
      <c r="A224" s="317">
        <v>222</v>
      </c>
      <c r="B224" s="287" t="str">
        <f t="shared" si="130"/>
        <v/>
      </c>
      <c r="C224" s="296"/>
      <c r="D224" s="309"/>
      <c r="E224" s="309"/>
      <c r="F224" s="309"/>
      <c r="G224" s="309"/>
      <c r="H224" s="309"/>
      <c r="I224" s="309"/>
      <c r="J224" s="309"/>
      <c r="K224" s="309"/>
      <c r="L224" s="309"/>
      <c r="M224" s="309"/>
      <c r="N224" s="309"/>
      <c r="O224" s="309"/>
      <c r="P224" s="309"/>
      <c r="Q224" s="309"/>
      <c r="R224" s="309"/>
      <c r="S224" s="309"/>
      <c r="T224" s="309"/>
      <c r="U224" s="309"/>
      <c r="V224" s="309"/>
      <c r="W224" s="309"/>
      <c r="X224" s="294">
        <f t="shared" si="131"/>
        <v>0</v>
      </c>
      <c r="Y224" s="294">
        <f t="shared" si="132"/>
        <v>0</v>
      </c>
      <c r="Z224" s="294">
        <f t="shared" si="133"/>
        <v>0</v>
      </c>
      <c r="AA224" s="294">
        <f t="shared" si="134"/>
        <v>0</v>
      </c>
      <c r="AB224" s="294">
        <f t="shared" si="135"/>
        <v>0</v>
      </c>
      <c r="AC224" s="294">
        <f t="shared" si="136"/>
        <v>0</v>
      </c>
      <c r="AD224" s="284">
        <f t="shared" si="137"/>
        <v>0</v>
      </c>
      <c r="AE224" s="284">
        <f t="shared" si="138"/>
        <v>0</v>
      </c>
      <c r="AF224" s="284">
        <f t="shared" si="139"/>
        <v>0</v>
      </c>
      <c r="AG224" s="284">
        <f t="shared" si="140"/>
        <v>0</v>
      </c>
      <c r="AH224" s="284">
        <f t="shared" si="141"/>
        <v>0</v>
      </c>
      <c r="AI224" s="284">
        <f t="shared" si="142"/>
        <v>0</v>
      </c>
      <c r="AJ224" s="285">
        <f t="shared" si="143"/>
        <v>0</v>
      </c>
      <c r="AK224" s="285">
        <f t="shared" si="144"/>
        <v>0</v>
      </c>
      <c r="AL224" s="285">
        <f t="shared" si="145"/>
        <v>0</v>
      </c>
      <c r="AM224" s="285">
        <f t="shared" si="146"/>
        <v>0</v>
      </c>
      <c r="AN224" s="285">
        <f t="shared" si="147"/>
        <v>0</v>
      </c>
      <c r="AO224" s="285">
        <f t="shared" si="148"/>
        <v>0</v>
      </c>
      <c r="AP224" s="310">
        <f t="shared" si="149"/>
        <v>0</v>
      </c>
      <c r="AQ224" s="310">
        <f t="shared" si="150"/>
        <v>0</v>
      </c>
      <c r="AR224" s="310">
        <f t="shared" si="151"/>
        <v>0</v>
      </c>
      <c r="AS224" s="310">
        <f t="shared" si="152"/>
        <v>0</v>
      </c>
      <c r="AT224" s="310">
        <f t="shared" si="153"/>
        <v>0</v>
      </c>
      <c r="AU224" s="301">
        <f t="array" ref="AU224">IFERROR(INDEX(X224:AC224,SMALL(IF(AD224:AI224=AV224,COLUMN(AD224:AI224)-COLUMN(AD224)+1),COUNTIF(AP224:AP224,AV224))),0)</f>
        <v>0</v>
      </c>
      <c r="AV224" s="301">
        <f t="shared" si="154"/>
        <v>0</v>
      </c>
      <c r="AW224" s="301">
        <f t="array" ref="AW224">IFERROR(INDEX(AJ224:AO224,SMALL(IF(AD224:AI224=AV224,COLUMN(AD224:AI224)-COLUMN(AD224)+1),COUNTIF(AP224:AP224,AV224))),0)</f>
        <v>0</v>
      </c>
      <c r="AX224" s="302">
        <f t="array" ref="AX224">IFERROR(INDEX(X224:AC224,SMALL(IF(AD224:AI224=AY224,COLUMN(AD224:AI224)-COLUMN(AD224)+1),COUNTIF(AP224:AQ224,AY224))),0)</f>
        <v>0</v>
      </c>
      <c r="AY224" s="302">
        <f t="array" ref="AY224">IFERROR(LARGE(AD224:AI224,2),0)</f>
        <v>0</v>
      </c>
      <c r="AZ224" s="303">
        <f t="array" ref="AZ224">IFERROR(INDEX(AJ224:AO224,SMALL(IF(AD224:AI224=AY224,COLUMN(AD224:AI224)-COLUMN(AD224)+1),COUNTIF(AP224:AQ224,AY224))),0)</f>
        <v>0</v>
      </c>
      <c r="BA224" s="304">
        <f t="array" ref="BA224">IFERROR(INDEX(X224:AC224,SMALL(IF(AD224:AI224=BB224,COLUMN(AD224:AI224)-COLUMN(AD224)+1),COUNTIF(AP224:AR224,BB224))),0)</f>
        <v>0</v>
      </c>
      <c r="BB224" s="304">
        <f t="array" ref="BB224">IFERROR(LARGE(AD224:AI224,3),0)</f>
        <v>0</v>
      </c>
      <c r="BC224" s="304">
        <f t="array" ref="BC224">IFERROR(INDEX(AJ224:AO224,SMALL(IF(AD224:AI224=BB224,COLUMN(AD224:AI224)-COLUMN(AD224)+1),COUNTIF(AP224:AR224,BB224))),0)</f>
        <v>0</v>
      </c>
      <c r="BD224" s="305">
        <f t="array" ref="BD224">IFERROR(INDEX(X224:AC224,SMALL(IF(AD224:AI224=BE224,COLUMN(AD224:AI224)-COLUMN(AD224)+1),COUNTIF(AP224:AS224,BE224))),0)</f>
        <v>0</v>
      </c>
      <c r="BE224" s="305">
        <f t="shared" si="155"/>
        <v>0</v>
      </c>
      <c r="BF224" s="305">
        <f t="array" ref="BF224">IFERROR(INDEX(AJ224:AO224,SMALL(IF(AD224:AI224=BE224,COLUMN(AD224:AI224)-COLUMN(AD224)+1),COUNTIF(AP224:AS224,BE224))),0)</f>
        <v>0</v>
      </c>
      <c r="BG224" s="306">
        <f t="array" ref="BG224">IFERROR(INDEX(X224:AC224,SMALL(IF(AD224:AI224=BH224,COLUMN(AD224:AI224)-COLUMN(AD224)+1),COUNTIF(AP224:AT224,BH224))),0)</f>
        <v>0</v>
      </c>
      <c r="BH224" s="306">
        <f t="shared" si="156"/>
        <v>0</v>
      </c>
      <c r="BI224" s="306">
        <f t="array" ref="BI224">IFERROR(INDEX(AJ224:AO224,SMALL(IF(AD224:AI224=BH224,COLUMN(AD224:AI224)-COLUMN(AD224)+1),COUNTIF(AP224:AT224,BH224))),0)</f>
        <v>0</v>
      </c>
      <c r="BJ224" s="307">
        <f>IF(COUNTIF(AD224:AI224,0)=0,IF(COUNTIFS(AD224:AI224,"*F*")=0,SUM(LARGE(AD224:AI224,{1,2,3,4,5})),IF(COUNTIFS(AD224:AI224,"*F*")=1,SUM(LARGE(AD224:AI224,{1,2,3,4,5})),IF(COUNTIFS(AD224:AI224,"*F*")=2,"C",IF(COUNTIFS(AD224:AI224,"*F*")&gt;2,"F")))),IF(COUNTIFS(AD224:AH224,"*F*")=0,SUM(AD224:AH224),IF(COUNTIFS(AD224:AH224,"*F*")=1,"C",IF(COUNTIFS(AD224:AH224,"*F*")&gt;=2,"F"))))</f>
        <v>0</v>
      </c>
      <c r="BK224" s="308">
        <f t="shared" si="157"/>
        <v>0</v>
      </c>
    </row>
    <row r="225" spans="1:63" ht="15" x14ac:dyDescent="0.25">
      <c r="A225" s="317">
        <v>223</v>
      </c>
      <c r="B225" s="287" t="str">
        <f t="shared" si="130"/>
        <v/>
      </c>
      <c r="C225" s="296"/>
      <c r="D225" s="309"/>
      <c r="E225" s="309"/>
      <c r="F225" s="309"/>
      <c r="G225" s="309"/>
      <c r="H225" s="309"/>
      <c r="I225" s="309"/>
      <c r="J225" s="309"/>
      <c r="K225" s="309"/>
      <c r="L225" s="309"/>
      <c r="M225" s="309"/>
      <c r="N225" s="309"/>
      <c r="O225" s="309"/>
      <c r="P225" s="309"/>
      <c r="Q225" s="309"/>
      <c r="R225" s="309"/>
      <c r="S225" s="309"/>
      <c r="T225" s="309"/>
      <c r="U225" s="309"/>
      <c r="V225" s="309"/>
      <c r="W225" s="309"/>
      <c r="X225" s="294">
        <f t="shared" si="131"/>
        <v>0</v>
      </c>
      <c r="Y225" s="294">
        <f t="shared" si="132"/>
        <v>0</v>
      </c>
      <c r="Z225" s="294">
        <f t="shared" si="133"/>
        <v>0</v>
      </c>
      <c r="AA225" s="294">
        <f t="shared" si="134"/>
        <v>0</v>
      </c>
      <c r="AB225" s="294">
        <f t="shared" si="135"/>
        <v>0</v>
      </c>
      <c r="AC225" s="294">
        <f t="shared" si="136"/>
        <v>0</v>
      </c>
      <c r="AD225" s="284">
        <f t="shared" si="137"/>
        <v>0</v>
      </c>
      <c r="AE225" s="284">
        <f t="shared" si="138"/>
        <v>0</v>
      </c>
      <c r="AF225" s="284">
        <f t="shared" si="139"/>
        <v>0</v>
      </c>
      <c r="AG225" s="284">
        <f t="shared" si="140"/>
        <v>0</v>
      </c>
      <c r="AH225" s="284">
        <f t="shared" si="141"/>
        <v>0</v>
      </c>
      <c r="AI225" s="284">
        <f t="shared" si="142"/>
        <v>0</v>
      </c>
      <c r="AJ225" s="285">
        <f t="shared" si="143"/>
        <v>0</v>
      </c>
      <c r="AK225" s="285">
        <f t="shared" si="144"/>
        <v>0</v>
      </c>
      <c r="AL225" s="285">
        <f t="shared" si="145"/>
        <v>0</v>
      </c>
      <c r="AM225" s="285">
        <f t="shared" si="146"/>
        <v>0</v>
      </c>
      <c r="AN225" s="285">
        <f t="shared" si="147"/>
        <v>0</v>
      </c>
      <c r="AO225" s="285">
        <f t="shared" si="148"/>
        <v>0</v>
      </c>
      <c r="AP225" s="310">
        <f t="shared" si="149"/>
        <v>0</v>
      </c>
      <c r="AQ225" s="310">
        <f t="shared" si="150"/>
        <v>0</v>
      </c>
      <c r="AR225" s="310">
        <f t="shared" si="151"/>
        <v>0</v>
      </c>
      <c r="AS225" s="310">
        <f t="shared" si="152"/>
        <v>0</v>
      </c>
      <c r="AT225" s="310">
        <f t="shared" si="153"/>
        <v>0</v>
      </c>
      <c r="AU225" s="301">
        <f t="array" ref="AU225">IFERROR(INDEX(X225:AC225,SMALL(IF(AD225:AI225=AV225,COLUMN(AD225:AI225)-COLUMN(AD225)+1),COUNTIF(AP225:AP225,AV225))),0)</f>
        <v>0</v>
      </c>
      <c r="AV225" s="301">
        <f t="shared" si="154"/>
        <v>0</v>
      </c>
      <c r="AW225" s="301">
        <f t="array" ref="AW225">IFERROR(INDEX(AJ225:AO225,SMALL(IF(AD225:AI225=AV225,COLUMN(AD225:AI225)-COLUMN(AD225)+1),COUNTIF(AP225:AP225,AV225))),0)</f>
        <v>0</v>
      </c>
      <c r="AX225" s="302">
        <f t="array" ref="AX225">IFERROR(INDEX(X225:AC225,SMALL(IF(AD225:AI225=AY225,COLUMN(AD225:AI225)-COLUMN(AD225)+1),COUNTIF(AP225:AQ225,AY225))),0)</f>
        <v>0</v>
      </c>
      <c r="AY225" s="302">
        <f t="array" ref="AY225">IFERROR(LARGE(AD225:AI225,2),0)</f>
        <v>0</v>
      </c>
      <c r="AZ225" s="303">
        <f t="array" ref="AZ225">IFERROR(INDEX(AJ225:AO225,SMALL(IF(AD225:AI225=AY225,COLUMN(AD225:AI225)-COLUMN(AD225)+1),COUNTIF(AP225:AQ225,AY225))),0)</f>
        <v>0</v>
      </c>
      <c r="BA225" s="304">
        <f t="array" ref="BA225">IFERROR(INDEX(X225:AC225,SMALL(IF(AD225:AI225=BB225,COLUMN(AD225:AI225)-COLUMN(AD225)+1),COUNTIF(AP225:AR225,BB225))),0)</f>
        <v>0</v>
      </c>
      <c r="BB225" s="304">
        <f t="array" ref="BB225">IFERROR(LARGE(AD225:AI225,3),0)</f>
        <v>0</v>
      </c>
      <c r="BC225" s="304">
        <f t="array" ref="BC225">IFERROR(INDEX(AJ225:AO225,SMALL(IF(AD225:AI225=BB225,COLUMN(AD225:AI225)-COLUMN(AD225)+1),COUNTIF(AP225:AR225,BB225))),0)</f>
        <v>0</v>
      </c>
      <c r="BD225" s="305">
        <f t="array" ref="BD225">IFERROR(INDEX(X225:AC225,SMALL(IF(AD225:AI225=BE225,COLUMN(AD225:AI225)-COLUMN(AD225)+1),COUNTIF(AP225:AS225,BE225))),0)</f>
        <v>0</v>
      </c>
      <c r="BE225" s="305">
        <f t="shared" si="155"/>
        <v>0</v>
      </c>
      <c r="BF225" s="305">
        <f t="array" ref="BF225">IFERROR(INDEX(AJ225:AO225,SMALL(IF(AD225:AI225=BE225,COLUMN(AD225:AI225)-COLUMN(AD225)+1),COUNTIF(AP225:AS225,BE225))),0)</f>
        <v>0</v>
      </c>
      <c r="BG225" s="306">
        <f t="array" ref="BG225">IFERROR(INDEX(X225:AC225,SMALL(IF(AD225:AI225=BH225,COLUMN(AD225:AI225)-COLUMN(AD225)+1),COUNTIF(AP225:AT225,BH225))),0)</f>
        <v>0</v>
      </c>
      <c r="BH225" s="306">
        <f t="shared" si="156"/>
        <v>0</v>
      </c>
      <c r="BI225" s="306">
        <f t="array" ref="BI225">IFERROR(INDEX(AJ225:AO225,SMALL(IF(AD225:AI225=BH225,COLUMN(AD225:AI225)-COLUMN(AD225)+1),COUNTIF(AP225:AT225,BH225))),0)</f>
        <v>0</v>
      </c>
      <c r="BJ225" s="307">
        <f>IF(COUNTIF(AD225:AI225,0)=0,IF(COUNTIFS(AD225:AI225,"*F*")=0,SUM(LARGE(AD225:AI225,{1,2,3,4,5})),IF(COUNTIFS(AD225:AI225,"*F*")=1,SUM(LARGE(AD225:AI225,{1,2,3,4,5})),IF(COUNTIFS(AD225:AI225,"*F*")=2,"C",IF(COUNTIFS(AD225:AI225,"*F*")&gt;2,"F")))),IF(COUNTIFS(AD225:AH225,"*F*")=0,SUM(AD225:AH225),IF(COUNTIFS(AD225:AH225,"*F*")=1,"C",IF(COUNTIFS(AD225:AH225,"*F*")&gt;=2,"F"))))</f>
        <v>0</v>
      </c>
      <c r="BK225" s="308">
        <f t="shared" si="157"/>
        <v>0</v>
      </c>
    </row>
    <row r="226" spans="1:63" ht="15" x14ac:dyDescent="0.25">
      <c r="A226" s="317">
        <v>224</v>
      </c>
      <c r="B226" s="287" t="str">
        <f t="shared" si="130"/>
        <v/>
      </c>
      <c r="C226" s="296"/>
      <c r="D226" s="309"/>
      <c r="E226" s="309"/>
      <c r="F226" s="309"/>
      <c r="G226" s="309"/>
      <c r="H226" s="309"/>
      <c r="I226" s="309"/>
      <c r="J226" s="309"/>
      <c r="K226" s="309"/>
      <c r="L226" s="309"/>
      <c r="M226" s="309"/>
      <c r="N226" s="309"/>
      <c r="O226" s="309"/>
      <c r="P226" s="309"/>
      <c r="Q226" s="309"/>
      <c r="R226" s="309"/>
      <c r="S226" s="309"/>
      <c r="T226" s="309"/>
      <c r="U226" s="309"/>
      <c r="V226" s="309"/>
      <c r="W226" s="309"/>
      <c r="X226" s="294">
        <f t="shared" si="131"/>
        <v>0</v>
      </c>
      <c r="Y226" s="294">
        <f t="shared" si="132"/>
        <v>0</v>
      </c>
      <c r="Z226" s="294">
        <f t="shared" si="133"/>
        <v>0</v>
      </c>
      <c r="AA226" s="294">
        <f t="shared" si="134"/>
        <v>0</v>
      </c>
      <c r="AB226" s="294">
        <f t="shared" si="135"/>
        <v>0</v>
      </c>
      <c r="AC226" s="294">
        <f t="shared" si="136"/>
        <v>0</v>
      </c>
      <c r="AD226" s="284">
        <f t="shared" si="137"/>
        <v>0</v>
      </c>
      <c r="AE226" s="284">
        <f t="shared" si="138"/>
        <v>0</v>
      </c>
      <c r="AF226" s="284">
        <f t="shared" si="139"/>
        <v>0</v>
      </c>
      <c r="AG226" s="284">
        <f t="shared" si="140"/>
        <v>0</v>
      </c>
      <c r="AH226" s="284">
        <f t="shared" si="141"/>
        <v>0</v>
      </c>
      <c r="AI226" s="284">
        <f t="shared" si="142"/>
        <v>0</v>
      </c>
      <c r="AJ226" s="285">
        <f t="shared" si="143"/>
        <v>0</v>
      </c>
      <c r="AK226" s="285">
        <f t="shared" si="144"/>
        <v>0</v>
      </c>
      <c r="AL226" s="285">
        <f t="shared" si="145"/>
        <v>0</v>
      </c>
      <c r="AM226" s="285">
        <f t="shared" si="146"/>
        <v>0</v>
      </c>
      <c r="AN226" s="285">
        <f t="shared" si="147"/>
        <v>0</v>
      </c>
      <c r="AO226" s="285">
        <f t="shared" si="148"/>
        <v>0</v>
      </c>
      <c r="AP226" s="310">
        <f t="shared" si="149"/>
        <v>0</v>
      </c>
      <c r="AQ226" s="310">
        <f t="shared" si="150"/>
        <v>0</v>
      </c>
      <c r="AR226" s="310">
        <f t="shared" si="151"/>
        <v>0</v>
      </c>
      <c r="AS226" s="310">
        <f t="shared" si="152"/>
        <v>0</v>
      </c>
      <c r="AT226" s="310">
        <f t="shared" si="153"/>
        <v>0</v>
      </c>
      <c r="AU226" s="301">
        <f t="array" ref="AU226">IFERROR(INDEX(X226:AC226,SMALL(IF(AD226:AI226=AV226,COLUMN(AD226:AI226)-COLUMN(AD226)+1),COUNTIF(AP226:AP226,AV226))),0)</f>
        <v>0</v>
      </c>
      <c r="AV226" s="301">
        <f t="shared" si="154"/>
        <v>0</v>
      </c>
      <c r="AW226" s="301">
        <f t="array" ref="AW226">IFERROR(INDEX(AJ226:AO226,SMALL(IF(AD226:AI226=AV226,COLUMN(AD226:AI226)-COLUMN(AD226)+1),COUNTIF(AP226:AP226,AV226))),0)</f>
        <v>0</v>
      </c>
      <c r="AX226" s="302">
        <f t="array" ref="AX226">IFERROR(INDEX(X226:AC226,SMALL(IF(AD226:AI226=AY226,COLUMN(AD226:AI226)-COLUMN(AD226)+1),COUNTIF(AP226:AQ226,AY226))),0)</f>
        <v>0</v>
      </c>
      <c r="AY226" s="302">
        <f t="array" ref="AY226">IFERROR(LARGE(AD226:AI226,2),0)</f>
        <v>0</v>
      </c>
      <c r="AZ226" s="303">
        <f t="array" ref="AZ226">IFERROR(INDEX(AJ226:AO226,SMALL(IF(AD226:AI226=AY226,COLUMN(AD226:AI226)-COLUMN(AD226)+1),COUNTIF(AP226:AQ226,AY226))),0)</f>
        <v>0</v>
      </c>
      <c r="BA226" s="304">
        <f t="array" ref="BA226">IFERROR(INDEX(X226:AC226,SMALL(IF(AD226:AI226=BB226,COLUMN(AD226:AI226)-COLUMN(AD226)+1),COUNTIF(AP226:AR226,BB226))),0)</f>
        <v>0</v>
      </c>
      <c r="BB226" s="304">
        <f t="array" ref="BB226">IFERROR(LARGE(AD226:AI226,3),0)</f>
        <v>0</v>
      </c>
      <c r="BC226" s="304">
        <f t="array" ref="BC226">IFERROR(INDEX(AJ226:AO226,SMALL(IF(AD226:AI226=BB226,COLUMN(AD226:AI226)-COLUMN(AD226)+1),COUNTIF(AP226:AR226,BB226))),0)</f>
        <v>0</v>
      </c>
      <c r="BD226" s="305">
        <f t="array" ref="BD226">IFERROR(INDEX(X226:AC226,SMALL(IF(AD226:AI226=BE226,COLUMN(AD226:AI226)-COLUMN(AD226)+1),COUNTIF(AP226:AS226,BE226))),0)</f>
        <v>0</v>
      </c>
      <c r="BE226" s="305">
        <f t="shared" si="155"/>
        <v>0</v>
      </c>
      <c r="BF226" s="305">
        <f t="array" ref="BF226">IFERROR(INDEX(AJ226:AO226,SMALL(IF(AD226:AI226=BE226,COLUMN(AD226:AI226)-COLUMN(AD226)+1),COUNTIF(AP226:AS226,BE226))),0)</f>
        <v>0</v>
      </c>
      <c r="BG226" s="306">
        <f t="array" ref="BG226">IFERROR(INDEX(X226:AC226,SMALL(IF(AD226:AI226=BH226,COLUMN(AD226:AI226)-COLUMN(AD226)+1),COUNTIF(AP226:AT226,BH226))),0)</f>
        <v>0</v>
      </c>
      <c r="BH226" s="306">
        <f t="shared" si="156"/>
        <v>0</v>
      </c>
      <c r="BI226" s="306">
        <f t="array" ref="BI226">IFERROR(INDEX(AJ226:AO226,SMALL(IF(AD226:AI226=BH226,COLUMN(AD226:AI226)-COLUMN(AD226)+1),COUNTIF(AP226:AT226,BH226))),0)</f>
        <v>0</v>
      </c>
      <c r="BJ226" s="307">
        <f>IF(COUNTIF(AD226:AI226,0)=0,IF(COUNTIFS(AD226:AI226,"*F*")=0,SUM(LARGE(AD226:AI226,{1,2,3,4,5})),IF(COUNTIFS(AD226:AI226,"*F*")=1,SUM(LARGE(AD226:AI226,{1,2,3,4,5})),IF(COUNTIFS(AD226:AI226,"*F*")=2,"C",IF(COUNTIFS(AD226:AI226,"*F*")&gt;2,"F")))),IF(COUNTIFS(AD226:AH226,"*F*")=0,SUM(AD226:AH226),IF(COUNTIFS(AD226:AH226,"*F*")=1,"C",IF(COUNTIFS(AD226:AH226,"*F*")&gt;=2,"F"))))</f>
        <v>0</v>
      </c>
      <c r="BK226" s="308">
        <f t="shared" si="157"/>
        <v>0</v>
      </c>
    </row>
    <row r="227" spans="1:63" ht="15" x14ac:dyDescent="0.25">
      <c r="A227" s="317">
        <v>225</v>
      </c>
      <c r="B227" s="287" t="str">
        <f t="shared" si="130"/>
        <v/>
      </c>
      <c r="C227" s="296"/>
      <c r="D227" s="309"/>
      <c r="E227" s="309"/>
      <c r="F227" s="309"/>
      <c r="G227" s="309"/>
      <c r="H227" s="309"/>
      <c r="I227" s="309"/>
      <c r="J227" s="309"/>
      <c r="K227" s="309"/>
      <c r="L227" s="309"/>
      <c r="M227" s="309"/>
      <c r="N227" s="309"/>
      <c r="O227" s="309"/>
      <c r="P227" s="309"/>
      <c r="Q227" s="309"/>
      <c r="R227" s="309"/>
      <c r="S227" s="309"/>
      <c r="T227" s="309"/>
      <c r="U227" s="309"/>
      <c r="V227" s="309"/>
      <c r="W227" s="309"/>
      <c r="X227" s="294">
        <f t="shared" si="131"/>
        <v>0</v>
      </c>
      <c r="Y227" s="294">
        <f t="shared" si="132"/>
        <v>0</v>
      </c>
      <c r="Z227" s="294">
        <f t="shared" si="133"/>
        <v>0</v>
      </c>
      <c r="AA227" s="294">
        <f t="shared" si="134"/>
        <v>0</v>
      </c>
      <c r="AB227" s="294">
        <f t="shared" si="135"/>
        <v>0</v>
      </c>
      <c r="AC227" s="294">
        <f t="shared" si="136"/>
        <v>0</v>
      </c>
      <c r="AD227" s="284">
        <f t="shared" si="137"/>
        <v>0</v>
      </c>
      <c r="AE227" s="284">
        <f t="shared" si="138"/>
        <v>0</v>
      </c>
      <c r="AF227" s="284">
        <f t="shared" si="139"/>
        <v>0</v>
      </c>
      <c r="AG227" s="284">
        <f t="shared" si="140"/>
        <v>0</v>
      </c>
      <c r="AH227" s="284">
        <f t="shared" si="141"/>
        <v>0</v>
      </c>
      <c r="AI227" s="284">
        <f t="shared" si="142"/>
        <v>0</v>
      </c>
      <c r="AJ227" s="285">
        <f t="shared" si="143"/>
        <v>0</v>
      </c>
      <c r="AK227" s="285">
        <f t="shared" si="144"/>
        <v>0</v>
      </c>
      <c r="AL227" s="285">
        <f t="shared" si="145"/>
        <v>0</v>
      </c>
      <c r="AM227" s="285">
        <f t="shared" si="146"/>
        <v>0</v>
      </c>
      <c r="AN227" s="285">
        <f t="shared" si="147"/>
        <v>0</v>
      </c>
      <c r="AO227" s="285">
        <f t="shared" si="148"/>
        <v>0</v>
      </c>
      <c r="AP227" s="310">
        <f t="shared" si="149"/>
        <v>0</v>
      </c>
      <c r="AQ227" s="310">
        <f t="shared" si="150"/>
        <v>0</v>
      </c>
      <c r="AR227" s="310">
        <f t="shared" si="151"/>
        <v>0</v>
      </c>
      <c r="AS227" s="310">
        <f t="shared" si="152"/>
        <v>0</v>
      </c>
      <c r="AT227" s="310">
        <f t="shared" si="153"/>
        <v>0</v>
      </c>
      <c r="AU227" s="301">
        <f t="array" ref="AU227">IFERROR(INDEX(X227:AC227,SMALL(IF(AD227:AI227=AV227,COLUMN(AD227:AI227)-COLUMN(AD227)+1),COUNTIF(AP227:AP227,AV227))),0)</f>
        <v>0</v>
      </c>
      <c r="AV227" s="301">
        <f t="shared" si="154"/>
        <v>0</v>
      </c>
      <c r="AW227" s="301">
        <f t="array" ref="AW227">IFERROR(INDEX(AJ227:AO227,SMALL(IF(AD227:AI227=AV227,COLUMN(AD227:AI227)-COLUMN(AD227)+1),COUNTIF(AP227:AP227,AV227))),0)</f>
        <v>0</v>
      </c>
      <c r="AX227" s="302">
        <f t="array" ref="AX227">IFERROR(INDEX(X227:AC227,SMALL(IF(AD227:AI227=AY227,COLUMN(AD227:AI227)-COLUMN(AD227)+1),COUNTIF(AP227:AQ227,AY227))),0)</f>
        <v>0</v>
      </c>
      <c r="AY227" s="302">
        <f t="array" ref="AY227">IFERROR(LARGE(AD227:AI227,2),0)</f>
        <v>0</v>
      </c>
      <c r="AZ227" s="303">
        <f t="array" ref="AZ227">IFERROR(INDEX(AJ227:AO227,SMALL(IF(AD227:AI227=AY227,COLUMN(AD227:AI227)-COLUMN(AD227)+1),COUNTIF(AP227:AQ227,AY227))),0)</f>
        <v>0</v>
      </c>
      <c r="BA227" s="304">
        <f t="array" ref="BA227">IFERROR(INDEX(X227:AC227,SMALL(IF(AD227:AI227=BB227,COLUMN(AD227:AI227)-COLUMN(AD227)+1),COUNTIF(AP227:AR227,BB227))),0)</f>
        <v>0</v>
      </c>
      <c r="BB227" s="304">
        <f t="array" ref="BB227">IFERROR(LARGE(AD227:AI227,3),0)</f>
        <v>0</v>
      </c>
      <c r="BC227" s="304">
        <f t="array" ref="BC227">IFERROR(INDEX(AJ227:AO227,SMALL(IF(AD227:AI227=BB227,COLUMN(AD227:AI227)-COLUMN(AD227)+1),COUNTIF(AP227:AR227,BB227))),0)</f>
        <v>0</v>
      </c>
      <c r="BD227" s="305">
        <f t="array" ref="BD227">IFERROR(INDEX(X227:AC227,SMALL(IF(AD227:AI227=BE227,COLUMN(AD227:AI227)-COLUMN(AD227)+1),COUNTIF(AP227:AS227,BE227))),0)</f>
        <v>0</v>
      </c>
      <c r="BE227" s="305">
        <f t="shared" si="155"/>
        <v>0</v>
      </c>
      <c r="BF227" s="305">
        <f t="array" ref="BF227">IFERROR(INDEX(AJ227:AO227,SMALL(IF(AD227:AI227=BE227,COLUMN(AD227:AI227)-COLUMN(AD227)+1),COUNTIF(AP227:AS227,BE227))),0)</f>
        <v>0</v>
      </c>
      <c r="BG227" s="306">
        <f t="array" ref="BG227">IFERROR(INDEX(X227:AC227,SMALL(IF(AD227:AI227=BH227,COLUMN(AD227:AI227)-COLUMN(AD227)+1),COUNTIF(AP227:AT227,BH227))),0)</f>
        <v>0</v>
      </c>
      <c r="BH227" s="306">
        <f t="shared" si="156"/>
        <v>0</v>
      </c>
      <c r="BI227" s="306">
        <f t="array" ref="BI227">IFERROR(INDEX(AJ227:AO227,SMALL(IF(AD227:AI227=BH227,COLUMN(AD227:AI227)-COLUMN(AD227)+1),COUNTIF(AP227:AT227,BH227))),0)</f>
        <v>0</v>
      </c>
      <c r="BJ227" s="307">
        <f>IF(COUNTIF(AD227:AI227,0)=0,IF(COUNTIFS(AD227:AI227,"*F*")=0,SUM(LARGE(AD227:AI227,{1,2,3,4,5})),IF(COUNTIFS(AD227:AI227,"*F*")=1,SUM(LARGE(AD227:AI227,{1,2,3,4,5})),IF(COUNTIFS(AD227:AI227,"*F*")=2,"C",IF(COUNTIFS(AD227:AI227,"*F*")&gt;2,"F")))),IF(COUNTIFS(AD227:AH227,"*F*")=0,SUM(AD227:AH227),IF(COUNTIFS(AD227:AH227,"*F*")=1,"C",IF(COUNTIFS(AD227:AH227,"*F*")&gt;=2,"F"))))</f>
        <v>0</v>
      </c>
      <c r="BK227" s="308">
        <f t="shared" si="157"/>
        <v>0</v>
      </c>
    </row>
    <row r="228" spans="1:63" ht="15" x14ac:dyDescent="0.25">
      <c r="A228" s="317">
        <v>226</v>
      </c>
      <c r="B228" s="287" t="str">
        <f t="shared" si="130"/>
        <v/>
      </c>
      <c r="C228" s="296"/>
      <c r="D228" s="309"/>
      <c r="E228" s="309"/>
      <c r="F228" s="309"/>
      <c r="G228" s="309"/>
      <c r="H228" s="309"/>
      <c r="I228" s="309"/>
      <c r="J228" s="309"/>
      <c r="K228" s="309"/>
      <c r="L228" s="309"/>
      <c r="M228" s="309"/>
      <c r="N228" s="309"/>
      <c r="O228" s="309"/>
      <c r="P228" s="309"/>
      <c r="Q228" s="309"/>
      <c r="R228" s="309"/>
      <c r="S228" s="309"/>
      <c r="T228" s="309"/>
      <c r="U228" s="309"/>
      <c r="V228" s="309"/>
      <c r="W228" s="309"/>
      <c r="X228" s="294">
        <f t="shared" si="131"/>
        <v>0</v>
      </c>
      <c r="Y228" s="294">
        <f t="shared" si="132"/>
        <v>0</v>
      </c>
      <c r="Z228" s="294">
        <f t="shared" si="133"/>
        <v>0</v>
      </c>
      <c r="AA228" s="294">
        <f t="shared" si="134"/>
        <v>0</v>
      </c>
      <c r="AB228" s="294">
        <f t="shared" si="135"/>
        <v>0</v>
      </c>
      <c r="AC228" s="294">
        <f t="shared" si="136"/>
        <v>0</v>
      </c>
      <c r="AD228" s="284">
        <f t="shared" si="137"/>
        <v>0</v>
      </c>
      <c r="AE228" s="284">
        <f t="shared" si="138"/>
        <v>0</v>
      </c>
      <c r="AF228" s="284">
        <f t="shared" si="139"/>
        <v>0</v>
      </c>
      <c r="AG228" s="284">
        <f t="shared" si="140"/>
        <v>0</v>
      </c>
      <c r="AH228" s="284">
        <f t="shared" si="141"/>
        <v>0</v>
      </c>
      <c r="AI228" s="284">
        <f t="shared" si="142"/>
        <v>0</v>
      </c>
      <c r="AJ228" s="285">
        <f t="shared" si="143"/>
        <v>0</v>
      </c>
      <c r="AK228" s="285">
        <f t="shared" si="144"/>
        <v>0</v>
      </c>
      <c r="AL228" s="285">
        <f t="shared" si="145"/>
        <v>0</v>
      </c>
      <c r="AM228" s="285">
        <f t="shared" si="146"/>
        <v>0</v>
      </c>
      <c r="AN228" s="285">
        <f t="shared" si="147"/>
        <v>0</v>
      </c>
      <c r="AO228" s="285">
        <f t="shared" si="148"/>
        <v>0</v>
      </c>
      <c r="AP228" s="310">
        <f t="shared" si="149"/>
        <v>0</v>
      </c>
      <c r="AQ228" s="310">
        <f t="shared" si="150"/>
        <v>0</v>
      </c>
      <c r="AR228" s="310">
        <f t="shared" si="151"/>
        <v>0</v>
      </c>
      <c r="AS228" s="310">
        <f t="shared" si="152"/>
        <v>0</v>
      </c>
      <c r="AT228" s="310">
        <f t="shared" si="153"/>
        <v>0</v>
      </c>
      <c r="AU228" s="301">
        <f t="array" ref="AU228">IFERROR(INDEX(X228:AC228,SMALL(IF(AD228:AI228=AV228,COLUMN(AD228:AI228)-COLUMN(AD228)+1),COUNTIF(AP228:AP228,AV228))),0)</f>
        <v>0</v>
      </c>
      <c r="AV228" s="301">
        <f t="shared" si="154"/>
        <v>0</v>
      </c>
      <c r="AW228" s="301">
        <f t="array" ref="AW228">IFERROR(INDEX(AJ228:AO228,SMALL(IF(AD228:AI228=AV228,COLUMN(AD228:AI228)-COLUMN(AD228)+1),COUNTIF(AP228:AP228,AV228))),0)</f>
        <v>0</v>
      </c>
      <c r="AX228" s="302">
        <f t="array" ref="AX228">IFERROR(INDEX(X228:AC228,SMALL(IF(AD228:AI228=AY228,COLUMN(AD228:AI228)-COLUMN(AD228)+1),COUNTIF(AP228:AQ228,AY228))),0)</f>
        <v>0</v>
      </c>
      <c r="AY228" s="302">
        <f t="array" ref="AY228">IFERROR(LARGE(AD228:AI228,2),0)</f>
        <v>0</v>
      </c>
      <c r="AZ228" s="303">
        <f t="array" ref="AZ228">IFERROR(INDEX(AJ228:AO228,SMALL(IF(AD228:AI228=AY228,COLUMN(AD228:AI228)-COLUMN(AD228)+1),COUNTIF(AP228:AQ228,AY228))),0)</f>
        <v>0</v>
      </c>
      <c r="BA228" s="304">
        <f t="array" ref="BA228">IFERROR(INDEX(X228:AC228,SMALL(IF(AD228:AI228=BB228,COLUMN(AD228:AI228)-COLUMN(AD228)+1),COUNTIF(AP228:AR228,BB228))),0)</f>
        <v>0</v>
      </c>
      <c r="BB228" s="304">
        <f t="array" ref="BB228">IFERROR(LARGE(AD228:AI228,3),0)</f>
        <v>0</v>
      </c>
      <c r="BC228" s="304">
        <f t="array" ref="BC228">IFERROR(INDEX(AJ228:AO228,SMALL(IF(AD228:AI228=BB228,COLUMN(AD228:AI228)-COLUMN(AD228)+1),COUNTIF(AP228:AR228,BB228))),0)</f>
        <v>0</v>
      </c>
      <c r="BD228" s="305">
        <f t="array" ref="BD228">IFERROR(INDEX(X228:AC228,SMALL(IF(AD228:AI228=BE228,COLUMN(AD228:AI228)-COLUMN(AD228)+1),COUNTIF(AP228:AS228,BE228))),0)</f>
        <v>0</v>
      </c>
      <c r="BE228" s="305">
        <f t="shared" si="155"/>
        <v>0</v>
      </c>
      <c r="BF228" s="305">
        <f t="array" ref="BF228">IFERROR(INDEX(AJ228:AO228,SMALL(IF(AD228:AI228=BE228,COLUMN(AD228:AI228)-COLUMN(AD228)+1),COUNTIF(AP228:AS228,BE228))),0)</f>
        <v>0</v>
      </c>
      <c r="BG228" s="306">
        <f t="array" ref="BG228">IFERROR(INDEX(X228:AC228,SMALL(IF(AD228:AI228=BH228,COLUMN(AD228:AI228)-COLUMN(AD228)+1),COUNTIF(AP228:AT228,BH228))),0)</f>
        <v>0</v>
      </c>
      <c r="BH228" s="306">
        <f t="shared" si="156"/>
        <v>0</v>
      </c>
      <c r="BI228" s="306">
        <f t="array" ref="BI228">IFERROR(INDEX(AJ228:AO228,SMALL(IF(AD228:AI228=BH228,COLUMN(AD228:AI228)-COLUMN(AD228)+1),COUNTIF(AP228:AT228,BH228))),0)</f>
        <v>0</v>
      </c>
      <c r="BJ228" s="307">
        <f>IF(COUNTIF(AD228:AI228,0)=0,IF(COUNTIFS(AD228:AI228,"*F*")=0,SUM(LARGE(AD228:AI228,{1,2,3,4,5})),IF(COUNTIFS(AD228:AI228,"*F*")=1,SUM(LARGE(AD228:AI228,{1,2,3,4,5})),IF(COUNTIFS(AD228:AI228,"*F*")=2,"C",IF(COUNTIFS(AD228:AI228,"*F*")&gt;2,"F")))),IF(COUNTIFS(AD228:AH228,"*F*")=0,SUM(AD228:AH228),IF(COUNTIFS(AD228:AH228,"*F*")=1,"C",IF(COUNTIFS(AD228:AH228,"*F*")&gt;=2,"F"))))</f>
        <v>0</v>
      </c>
      <c r="BK228" s="308">
        <f t="shared" si="157"/>
        <v>0</v>
      </c>
    </row>
    <row r="229" spans="1:63" ht="15" x14ac:dyDescent="0.25">
      <c r="A229" s="317">
        <v>227</v>
      </c>
      <c r="B229" s="287" t="str">
        <f t="shared" si="130"/>
        <v/>
      </c>
      <c r="C229" s="296"/>
      <c r="D229" s="309"/>
      <c r="E229" s="309"/>
      <c r="F229" s="309"/>
      <c r="G229" s="309"/>
      <c r="H229" s="309"/>
      <c r="I229" s="309"/>
      <c r="J229" s="309"/>
      <c r="K229" s="309"/>
      <c r="L229" s="309"/>
      <c r="M229" s="309"/>
      <c r="N229" s="309"/>
      <c r="O229" s="309"/>
      <c r="P229" s="309"/>
      <c r="Q229" s="309"/>
      <c r="R229" s="309"/>
      <c r="S229" s="309"/>
      <c r="T229" s="309"/>
      <c r="U229" s="309"/>
      <c r="V229" s="309"/>
      <c r="W229" s="309"/>
      <c r="X229" s="294">
        <f t="shared" si="131"/>
        <v>0</v>
      </c>
      <c r="Y229" s="294">
        <f t="shared" si="132"/>
        <v>0</v>
      </c>
      <c r="Z229" s="294">
        <f t="shared" si="133"/>
        <v>0</v>
      </c>
      <c r="AA229" s="294">
        <f t="shared" si="134"/>
        <v>0</v>
      </c>
      <c r="AB229" s="294">
        <f t="shared" si="135"/>
        <v>0</v>
      </c>
      <c r="AC229" s="294">
        <f t="shared" si="136"/>
        <v>0</v>
      </c>
      <c r="AD229" s="284">
        <f t="shared" si="137"/>
        <v>0</v>
      </c>
      <c r="AE229" s="284">
        <f t="shared" si="138"/>
        <v>0</v>
      </c>
      <c r="AF229" s="284">
        <f t="shared" si="139"/>
        <v>0</v>
      </c>
      <c r="AG229" s="284">
        <f t="shared" si="140"/>
        <v>0</v>
      </c>
      <c r="AH229" s="284">
        <f t="shared" si="141"/>
        <v>0</v>
      </c>
      <c r="AI229" s="284">
        <f t="shared" si="142"/>
        <v>0</v>
      </c>
      <c r="AJ229" s="285">
        <f t="shared" si="143"/>
        <v>0</v>
      </c>
      <c r="AK229" s="285">
        <f t="shared" si="144"/>
        <v>0</v>
      </c>
      <c r="AL229" s="285">
        <f t="shared" si="145"/>
        <v>0</v>
      </c>
      <c r="AM229" s="285">
        <f t="shared" si="146"/>
        <v>0</v>
      </c>
      <c r="AN229" s="285">
        <f t="shared" si="147"/>
        <v>0</v>
      </c>
      <c r="AO229" s="285">
        <f t="shared" si="148"/>
        <v>0</v>
      </c>
      <c r="AP229" s="310">
        <f t="shared" si="149"/>
        <v>0</v>
      </c>
      <c r="AQ229" s="310">
        <f t="shared" si="150"/>
        <v>0</v>
      </c>
      <c r="AR229" s="310">
        <f t="shared" si="151"/>
        <v>0</v>
      </c>
      <c r="AS229" s="310">
        <f t="shared" si="152"/>
        <v>0</v>
      </c>
      <c r="AT229" s="310">
        <f t="shared" si="153"/>
        <v>0</v>
      </c>
      <c r="AU229" s="301">
        <f t="array" ref="AU229">IFERROR(INDEX(X229:AC229,SMALL(IF(AD229:AI229=AV229,COLUMN(AD229:AI229)-COLUMN(AD229)+1),COUNTIF(AP229:AP229,AV229))),0)</f>
        <v>0</v>
      </c>
      <c r="AV229" s="301">
        <f t="shared" si="154"/>
        <v>0</v>
      </c>
      <c r="AW229" s="301">
        <f t="array" ref="AW229">IFERROR(INDEX(AJ229:AO229,SMALL(IF(AD229:AI229=AV229,COLUMN(AD229:AI229)-COLUMN(AD229)+1),COUNTIF(AP229:AP229,AV229))),0)</f>
        <v>0</v>
      </c>
      <c r="AX229" s="302">
        <f t="array" ref="AX229">IFERROR(INDEX(X229:AC229,SMALL(IF(AD229:AI229=AY229,COLUMN(AD229:AI229)-COLUMN(AD229)+1),COUNTIF(AP229:AQ229,AY229))),0)</f>
        <v>0</v>
      </c>
      <c r="AY229" s="302">
        <f t="array" ref="AY229">IFERROR(LARGE(AD229:AI229,2),0)</f>
        <v>0</v>
      </c>
      <c r="AZ229" s="303">
        <f t="array" ref="AZ229">IFERROR(INDEX(AJ229:AO229,SMALL(IF(AD229:AI229=AY229,COLUMN(AD229:AI229)-COLUMN(AD229)+1),COUNTIF(AP229:AQ229,AY229))),0)</f>
        <v>0</v>
      </c>
      <c r="BA229" s="304">
        <f t="array" ref="BA229">IFERROR(INDEX(X229:AC229,SMALL(IF(AD229:AI229=BB229,COLUMN(AD229:AI229)-COLUMN(AD229)+1),COUNTIF(AP229:AR229,BB229))),0)</f>
        <v>0</v>
      </c>
      <c r="BB229" s="304">
        <f t="array" ref="BB229">IFERROR(LARGE(AD229:AI229,3),0)</f>
        <v>0</v>
      </c>
      <c r="BC229" s="304">
        <f t="array" ref="BC229">IFERROR(INDEX(AJ229:AO229,SMALL(IF(AD229:AI229=BB229,COLUMN(AD229:AI229)-COLUMN(AD229)+1),COUNTIF(AP229:AR229,BB229))),0)</f>
        <v>0</v>
      </c>
      <c r="BD229" s="305">
        <f t="array" ref="BD229">IFERROR(INDEX(X229:AC229,SMALL(IF(AD229:AI229=BE229,COLUMN(AD229:AI229)-COLUMN(AD229)+1),COUNTIF(AP229:AS229,BE229))),0)</f>
        <v>0</v>
      </c>
      <c r="BE229" s="305">
        <f t="shared" si="155"/>
        <v>0</v>
      </c>
      <c r="BF229" s="305">
        <f t="array" ref="BF229">IFERROR(INDEX(AJ229:AO229,SMALL(IF(AD229:AI229=BE229,COLUMN(AD229:AI229)-COLUMN(AD229)+1),COUNTIF(AP229:AS229,BE229))),0)</f>
        <v>0</v>
      </c>
      <c r="BG229" s="306">
        <f t="array" ref="BG229">IFERROR(INDEX(X229:AC229,SMALL(IF(AD229:AI229=BH229,COLUMN(AD229:AI229)-COLUMN(AD229)+1),COUNTIF(AP229:AT229,BH229))),0)</f>
        <v>0</v>
      </c>
      <c r="BH229" s="306">
        <f t="shared" si="156"/>
        <v>0</v>
      </c>
      <c r="BI229" s="306">
        <f t="array" ref="BI229">IFERROR(INDEX(AJ229:AO229,SMALL(IF(AD229:AI229=BH229,COLUMN(AD229:AI229)-COLUMN(AD229)+1),COUNTIF(AP229:AT229,BH229))),0)</f>
        <v>0</v>
      </c>
      <c r="BJ229" s="307">
        <f>IF(COUNTIF(AD229:AI229,0)=0,IF(COUNTIFS(AD229:AI229,"*F*")=0,SUM(LARGE(AD229:AI229,{1,2,3,4,5})),IF(COUNTIFS(AD229:AI229,"*F*")=1,SUM(LARGE(AD229:AI229,{1,2,3,4,5})),IF(COUNTIFS(AD229:AI229,"*F*")=2,"C",IF(COUNTIFS(AD229:AI229,"*F*")&gt;2,"F")))),IF(COUNTIFS(AD229:AH229,"*F*")=0,SUM(AD229:AH229),IF(COUNTIFS(AD229:AH229,"*F*")=1,"C",IF(COUNTIFS(AD229:AH229,"*F*")&gt;=2,"F"))))</f>
        <v>0</v>
      </c>
      <c r="BK229" s="308">
        <f t="shared" si="157"/>
        <v>0</v>
      </c>
    </row>
    <row r="230" spans="1:63" ht="15" x14ac:dyDescent="0.25">
      <c r="A230" s="317">
        <v>228</v>
      </c>
      <c r="B230" s="287" t="str">
        <f t="shared" si="130"/>
        <v/>
      </c>
      <c r="C230" s="296"/>
      <c r="D230" s="309"/>
      <c r="E230" s="309"/>
      <c r="F230" s="309"/>
      <c r="G230" s="309"/>
      <c r="H230" s="309"/>
      <c r="I230" s="309"/>
      <c r="J230" s="309"/>
      <c r="K230" s="309"/>
      <c r="L230" s="309"/>
      <c r="M230" s="309"/>
      <c r="N230" s="309"/>
      <c r="O230" s="309"/>
      <c r="P230" s="309"/>
      <c r="Q230" s="309"/>
      <c r="R230" s="309"/>
      <c r="S230" s="309"/>
      <c r="T230" s="309"/>
      <c r="U230" s="309"/>
      <c r="V230" s="309"/>
      <c r="W230" s="309"/>
      <c r="X230" s="294">
        <f t="shared" si="131"/>
        <v>0</v>
      </c>
      <c r="Y230" s="294">
        <f t="shared" si="132"/>
        <v>0</v>
      </c>
      <c r="Z230" s="294">
        <f t="shared" si="133"/>
        <v>0</v>
      </c>
      <c r="AA230" s="294">
        <f t="shared" si="134"/>
        <v>0</v>
      </c>
      <c r="AB230" s="294">
        <f t="shared" si="135"/>
        <v>0</v>
      </c>
      <c r="AC230" s="294">
        <f t="shared" si="136"/>
        <v>0</v>
      </c>
      <c r="AD230" s="284">
        <f t="shared" si="137"/>
        <v>0</v>
      </c>
      <c r="AE230" s="284">
        <f t="shared" si="138"/>
        <v>0</v>
      </c>
      <c r="AF230" s="284">
        <f t="shared" si="139"/>
        <v>0</v>
      </c>
      <c r="AG230" s="284">
        <f t="shared" si="140"/>
        <v>0</v>
      </c>
      <c r="AH230" s="284">
        <f t="shared" si="141"/>
        <v>0</v>
      </c>
      <c r="AI230" s="284">
        <f t="shared" si="142"/>
        <v>0</v>
      </c>
      <c r="AJ230" s="285">
        <f t="shared" si="143"/>
        <v>0</v>
      </c>
      <c r="AK230" s="285">
        <f t="shared" si="144"/>
        <v>0</v>
      </c>
      <c r="AL230" s="285">
        <f t="shared" si="145"/>
        <v>0</v>
      </c>
      <c r="AM230" s="285">
        <f t="shared" si="146"/>
        <v>0</v>
      </c>
      <c r="AN230" s="285">
        <f t="shared" si="147"/>
        <v>0</v>
      </c>
      <c r="AO230" s="285">
        <f t="shared" si="148"/>
        <v>0</v>
      </c>
      <c r="AP230" s="310">
        <f t="shared" si="149"/>
        <v>0</v>
      </c>
      <c r="AQ230" s="310">
        <f t="shared" si="150"/>
        <v>0</v>
      </c>
      <c r="AR230" s="310">
        <f t="shared" si="151"/>
        <v>0</v>
      </c>
      <c r="AS230" s="310">
        <f t="shared" si="152"/>
        <v>0</v>
      </c>
      <c r="AT230" s="310">
        <f t="shared" si="153"/>
        <v>0</v>
      </c>
      <c r="AU230" s="301">
        <f t="array" ref="AU230">IFERROR(INDEX(X230:AC230,SMALL(IF(AD230:AI230=AV230,COLUMN(AD230:AI230)-COLUMN(AD230)+1),COUNTIF(AP230:AP230,AV230))),0)</f>
        <v>0</v>
      </c>
      <c r="AV230" s="301">
        <f t="shared" si="154"/>
        <v>0</v>
      </c>
      <c r="AW230" s="301">
        <f t="array" ref="AW230">IFERROR(INDEX(AJ230:AO230,SMALL(IF(AD230:AI230=AV230,COLUMN(AD230:AI230)-COLUMN(AD230)+1),COUNTIF(AP230:AP230,AV230))),0)</f>
        <v>0</v>
      </c>
      <c r="AX230" s="302">
        <f t="array" ref="AX230">IFERROR(INDEX(X230:AC230,SMALL(IF(AD230:AI230=AY230,COLUMN(AD230:AI230)-COLUMN(AD230)+1),COUNTIF(AP230:AQ230,AY230))),0)</f>
        <v>0</v>
      </c>
      <c r="AY230" s="302">
        <f t="array" ref="AY230">IFERROR(LARGE(AD230:AI230,2),0)</f>
        <v>0</v>
      </c>
      <c r="AZ230" s="303">
        <f t="array" ref="AZ230">IFERROR(INDEX(AJ230:AO230,SMALL(IF(AD230:AI230=AY230,COLUMN(AD230:AI230)-COLUMN(AD230)+1),COUNTIF(AP230:AQ230,AY230))),0)</f>
        <v>0</v>
      </c>
      <c r="BA230" s="304">
        <f t="array" ref="BA230">IFERROR(INDEX(X230:AC230,SMALL(IF(AD230:AI230=BB230,COLUMN(AD230:AI230)-COLUMN(AD230)+1),COUNTIF(AP230:AR230,BB230))),0)</f>
        <v>0</v>
      </c>
      <c r="BB230" s="304">
        <f t="array" ref="BB230">IFERROR(LARGE(AD230:AI230,3),0)</f>
        <v>0</v>
      </c>
      <c r="BC230" s="304">
        <f t="array" ref="BC230">IFERROR(INDEX(AJ230:AO230,SMALL(IF(AD230:AI230=BB230,COLUMN(AD230:AI230)-COLUMN(AD230)+1),COUNTIF(AP230:AR230,BB230))),0)</f>
        <v>0</v>
      </c>
      <c r="BD230" s="305">
        <f t="array" ref="BD230">IFERROR(INDEX(X230:AC230,SMALL(IF(AD230:AI230=BE230,COLUMN(AD230:AI230)-COLUMN(AD230)+1),COUNTIF(AP230:AS230,BE230))),0)</f>
        <v>0</v>
      </c>
      <c r="BE230" s="305">
        <f t="shared" si="155"/>
        <v>0</v>
      </c>
      <c r="BF230" s="305">
        <f t="array" ref="BF230">IFERROR(INDEX(AJ230:AO230,SMALL(IF(AD230:AI230=BE230,COLUMN(AD230:AI230)-COLUMN(AD230)+1),COUNTIF(AP230:AS230,BE230))),0)</f>
        <v>0</v>
      </c>
      <c r="BG230" s="306">
        <f t="array" ref="BG230">IFERROR(INDEX(X230:AC230,SMALL(IF(AD230:AI230=BH230,COLUMN(AD230:AI230)-COLUMN(AD230)+1),COUNTIF(AP230:AT230,BH230))),0)</f>
        <v>0</v>
      </c>
      <c r="BH230" s="306">
        <f t="shared" si="156"/>
        <v>0</v>
      </c>
      <c r="BI230" s="306">
        <f t="array" ref="BI230">IFERROR(INDEX(AJ230:AO230,SMALL(IF(AD230:AI230=BH230,COLUMN(AD230:AI230)-COLUMN(AD230)+1),COUNTIF(AP230:AT230,BH230))),0)</f>
        <v>0</v>
      </c>
      <c r="BJ230" s="307">
        <f>IF(COUNTIF(AD230:AI230,0)=0,IF(COUNTIFS(AD230:AI230,"*F*")=0,SUM(LARGE(AD230:AI230,{1,2,3,4,5})),IF(COUNTIFS(AD230:AI230,"*F*")=1,SUM(LARGE(AD230:AI230,{1,2,3,4,5})),IF(COUNTIFS(AD230:AI230,"*F*")=2,"C",IF(COUNTIFS(AD230:AI230,"*F*")&gt;2,"F")))),IF(COUNTIFS(AD230:AH230,"*F*")=0,SUM(AD230:AH230),IF(COUNTIFS(AD230:AH230,"*F*")=1,"C",IF(COUNTIFS(AD230:AH230,"*F*")&gt;=2,"F"))))</f>
        <v>0</v>
      </c>
      <c r="BK230" s="308">
        <f t="shared" si="157"/>
        <v>0</v>
      </c>
    </row>
    <row r="231" spans="1:63" ht="15" x14ac:dyDescent="0.25">
      <c r="A231" s="317">
        <v>229</v>
      </c>
      <c r="B231" s="287" t="str">
        <f t="shared" si="130"/>
        <v/>
      </c>
      <c r="C231" s="296"/>
      <c r="D231" s="309"/>
      <c r="E231" s="309"/>
      <c r="F231" s="309"/>
      <c r="G231" s="309"/>
      <c r="H231" s="309"/>
      <c r="I231" s="309"/>
      <c r="J231" s="309"/>
      <c r="K231" s="309"/>
      <c r="L231" s="309"/>
      <c r="M231" s="309"/>
      <c r="N231" s="309"/>
      <c r="O231" s="309"/>
      <c r="P231" s="309"/>
      <c r="Q231" s="309"/>
      <c r="R231" s="309"/>
      <c r="S231" s="309"/>
      <c r="T231" s="309"/>
      <c r="U231" s="309"/>
      <c r="V231" s="309"/>
      <c r="W231" s="309"/>
      <c r="X231" s="294">
        <f t="shared" si="131"/>
        <v>0</v>
      </c>
      <c r="Y231" s="294">
        <f t="shared" si="132"/>
        <v>0</v>
      </c>
      <c r="Z231" s="294">
        <f t="shared" si="133"/>
        <v>0</v>
      </c>
      <c r="AA231" s="294">
        <f t="shared" si="134"/>
        <v>0</v>
      </c>
      <c r="AB231" s="294">
        <f t="shared" si="135"/>
        <v>0</v>
      </c>
      <c r="AC231" s="294">
        <f t="shared" si="136"/>
        <v>0</v>
      </c>
      <c r="AD231" s="284">
        <f t="shared" si="137"/>
        <v>0</v>
      </c>
      <c r="AE231" s="284">
        <f t="shared" si="138"/>
        <v>0</v>
      </c>
      <c r="AF231" s="284">
        <f t="shared" si="139"/>
        <v>0</v>
      </c>
      <c r="AG231" s="284">
        <f t="shared" si="140"/>
        <v>0</v>
      </c>
      <c r="AH231" s="284">
        <f t="shared" si="141"/>
        <v>0</v>
      </c>
      <c r="AI231" s="284">
        <f t="shared" si="142"/>
        <v>0</v>
      </c>
      <c r="AJ231" s="285">
        <f t="shared" si="143"/>
        <v>0</v>
      </c>
      <c r="AK231" s="285">
        <f t="shared" si="144"/>
        <v>0</v>
      </c>
      <c r="AL231" s="285">
        <f t="shared" si="145"/>
        <v>0</v>
      </c>
      <c r="AM231" s="285">
        <f t="shared" si="146"/>
        <v>0</v>
      </c>
      <c r="AN231" s="285">
        <f t="shared" si="147"/>
        <v>0</v>
      </c>
      <c r="AO231" s="285">
        <f t="shared" si="148"/>
        <v>0</v>
      </c>
      <c r="AP231" s="310">
        <f t="shared" si="149"/>
        <v>0</v>
      </c>
      <c r="AQ231" s="310">
        <f t="shared" si="150"/>
        <v>0</v>
      </c>
      <c r="AR231" s="310">
        <f t="shared" si="151"/>
        <v>0</v>
      </c>
      <c r="AS231" s="310">
        <f t="shared" si="152"/>
        <v>0</v>
      </c>
      <c r="AT231" s="310">
        <f t="shared" si="153"/>
        <v>0</v>
      </c>
      <c r="AU231" s="301">
        <f t="array" ref="AU231">IFERROR(INDEX(X231:AC231,SMALL(IF(AD231:AI231=AV231,COLUMN(AD231:AI231)-COLUMN(AD231)+1),COUNTIF(AP231:AP231,AV231))),0)</f>
        <v>0</v>
      </c>
      <c r="AV231" s="301">
        <f t="shared" si="154"/>
        <v>0</v>
      </c>
      <c r="AW231" s="301">
        <f t="array" ref="AW231">IFERROR(INDEX(AJ231:AO231,SMALL(IF(AD231:AI231=AV231,COLUMN(AD231:AI231)-COLUMN(AD231)+1),COUNTIF(AP231:AP231,AV231))),0)</f>
        <v>0</v>
      </c>
      <c r="AX231" s="302">
        <f t="array" ref="AX231">IFERROR(INDEX(X231:AC231,SMALL(IF(AD231:AI231=AY231,COLUMN(AD231:AI231)-COLUMN(AD231)+1),COUNTIF(AP231:AQ231,AY231))),0)</f>
        <v>0</v>
      </c>
      <c r="AY231" s="302">
        <f t="array" ref="AY231">IFERROR(LARGE(AD231:AI231,2),0)</f>
        <v>0</v>
      </c>
      <c r="AZ231" s="303">
        <f t="array" ref="AZ231">IFERROR(INDEX(AJ231:AO231,SMALL(IF(AD231:AI231=AY231,COLUMN(AD231:AI231)-COLUMN(AD231)+1),COUNTIF(AP231:AQ231,AY231))),0)</f>
        <v>0</v>
      </c>
      <c r="BA231" s="304">
        <f t="array" ref="BA231">IFERROR(INDEX(X231:AC231,SMALL(IF(AD231:AI231=BB231,COLUMN(AD231:AI231)-COLUMN(AD231)+1),COUNTIF(AP231:AR231,BB231))),0)</f>
        <v>0</v>
      </c>
      <c r="BB231" s="304">
        <f t="array" ref="BB231">IFERROR(LARGE(AD231:AI231,3),0)</f>
        <v>0</v>
      </c>
      <c r="BC231" s="304">
        <f t="array" ref="BC231">IFERROR(INDEX(AJ231:AO231,SMALL(IF(AD231:AI231=BB231,COLUMN(AD231:AI231)-COLUMN(AD231)+1),COUNTIF(AP231:AR231,BB231))),0)</f>
        <v>0</v>
      </c>
      <c r="BD231" s="305">
        <f t="array" ref="BD231">IFERROR(INDEX(X231:AC231,SMALL(IF(AD231:AI231=BE231,COLUMN(AD231:AI231)-COLUMN(AD231)+1),COUNTIF(AP231:AS231,BE231))),0)</f>
        <v>0</v>
      </c>
      <c r="BE231" s="305">
        <f t="shared" si="155"/>
        <v>0</v>
      </c>
      <c r="BF231" s="305">
        <f t="array" ref="BF231">IFERROR(INDEX(AJ231:AO231,SMALL(IF(AD231:AI231=BE231,COLUMN(AD231:AI231)-COLUMN(AD231)+1),COUNTIF(AP231:AS231,BE231))),0)</f>
        <v>0</v>
      </c>
      <c r="BG231" s="306">
        <f t="array" ref="BG231">IFERROR(INDEX(X231:AC231,SMALL(IF(AD231:AI231=BH231,COLUMN(AD231:AI231)-COLUMN(AD231)+1),COUNTIF(AP231:AT231,BH231))),0)</f>
        <v>0</v>
      </c>
      <c r="BH231" s="306">
        <f t="shared" si="156"/>
        <v>0</v>
      </c>
      <c r="BI231" s="306">
        <f t="array" ref="BI231">IFERROR(INDEX(AJ231:AO231,SMALL(IF(AD231:AI231=BH231,COLUMN(AD231:AI231)-COLUMN(AD231)+1),COUNTIF(AP231:AT231,BH231))),0)</f>
        <v>0</v>
      </c>
      <c r="BJ231" s="307">
        <f>IF(COUNTIF(AD231:AI231,0)=0,IF(COUNTIFS(AD231:AI231,"*F*")=0,SUM(LARGE(AD231:AI231,{1,2,3,4,5})),IF(COUNTIFS(AD231:AI231,"*F*")=1,SUM(LARGE(AD231:AI231,{1,2,3,4,5})),IF(COUNTIFS(AD231:AI231,"*F*")=2,"C",IF(COUNTIFS(AD231:AI231,"*F*")&gt;2,"F")))),IF(COUNTIFS(AD231:AH231,"*F*")=0,SUM(AD231:AH231),IF(COUNTIFS(AD231:AH231,"*F*")=1,"C",IF(COUNTIFS(AD231:AH231,"*F*")&gt;=2,"F"))))</f>
        <v>0</v>
      </c>
      <c r="BK231" s="308">
        <f t="shared" si="157"/>
        <v>0</v>
      </c>
    </row>
    <row r="232" spans="1:63" ht="15" x14ac:dyDescent="0.25">
      <c r="A232" s="317">
        <v>230</v>
      </c>
      <c r="B232" s="287" t="str">
        <f t="shared" si="130"/>
        <v/>
      </c>
      <c r="C232" s="296"/>
      <c r="D232" s="309"/>
      <c r="E232" s="309"/>
      <c r="F232" s="309"/>
      <c r="G232" s="309"/>
      <c r="H232" s="309"/>
      <c r="I232" s="309"/>
      <c r="J232" s="309"/>
      <c r="K232" s="309"/>
      <c r="L232" s="309"/>
      <c r="M232" s="309"/>
      <c r="N232" s="309"/>
      <c r="O232" s="309"/>
      <c r="P232" s="309"/>
      <c r="Q232" s="309"/>
      <c r="R232" s="309"/>
      <c r="S232" s="309"/>
      <c r="T232" s="309"/>
      <c r="U232" s="309"/>
      <c r="V232" s="309"/>
      <c r="W232" s="309"/>
      <c r="X232" s="294">
        <f t="shared" si="131"/>
        <v>0</v>
      </c>
      <c r="Y232" s="294">
        <f t="shared" si="132"/>
        <v>0</v>
      </c>
      <c r="Z232" s="294">
        <f t="shared" si="133"/>
        <v>0</v>
      </c>
      <c r="AA232" s="294">
        <f t="shared" si="134"/>
        <v>0</v>
      </c>
      <c r="AB232" s="294">
        <f t="shared" si="135"/>
        <v>0</v>
      </c>
      <c r="AC232" s="294">
        <f t="shared" si="136"/>
        <v>0</v>
      </c>
      <c r="AD232" s="284">
        <f t="shared" si="137"/>
        <v>0</v>
      </c>
      <c r="AE232" s="284">
        <f t="shared" si="138"/>
        <v>0</v>
      </c>
      <c r="AF232" s="284">
        <f t="shared" si="139"/>
        <v>0</v>
      </c>
      <c r="AG232" s="284">
        <f t="shared" si="140"/>
        <v>0</v>
      </c>
      <c r="AH232" s="284">
        <f t="shared" si="141"/>
        <v>0</v>
      </c>
      <c r="AI232" s="284">
        <f t="shared" si="142"/>
        <v>0</v>
      </c>
      <c r="AJ232" s="285">
        <f t="shared" si="143"/>
        <v>0</v>
      </c>
      <c r="AK232" s="285">
        <f t="shared" si="144"/>
        <v>0</v>
      </c>
      <c r="AL232" s="285">
        <f t="shared" si="145"/>
        <v>0</v>
      </c>
      <c r="AM232" s="285">
        <f t="shared" si="146"/>
        <v>0</v>
      </c>
      <c r="AN232" s="285">
        <f t="shared" si="147"/>
        <v>0</v>
      </c>
      <c r="AO232" s="285">
        <f t="shared" si="148"/>
        <v>0</v>
      </c>
      <c r="AP232" s="310">
        <f t="shared" si="149"/>
        <v>0</v>
      </c>
      <c r="AQ232" s="310">
        <f t="shared" si="150"/>
        <v>0</v>
      </c>
      <c r="AR232" s="310">
        <f t="shared" si="151"/>
        <v>0</v>
      </c>
      <c r="AS232" s="310">
        <f t="shared" si="152"/>
        <v>0</v>
      </c>
      <c r="AT232" s="310">
        <f t="shared" si="153"/>
        <v>0</v>
      </c>
      <c r="AU232" s="301">
        <f t="array" ref="AU232">IFERROR(INDEX(X232:AC232,SMALL(IF(AD232:AI232=AV232,COLUMN(AD232:AI232)-COLUMN(AD232)+1),COUNTIF(AP232:AP232,AV232))),0)</f>
        <v>0</v>
      </c>
      <c r="AV232" s="301">
        <f t="shared" si="154"/>
        <v>0</v>
      </c>
      <c r="AW232" s="301">
        <f t="array" ref="AW232">IFERROR(INDEX(AJ232:AO232,SMALL(IF(AD232:AI232=AV232,COLUMN(AD232:AI232)-COLUMN(AD232)+1),COUNTIF(AP232:AP232,AV232))),0)</f>
        <v>0</v>
      </c>
      <c r="AX232" s="302">
        <f t="array" ref="AX232">IFERROR(INDEX(X232:AC232,SMALL(IF(AD232:AI232=AY232,COLUMN(AD232:AI232)-COLUMN(AD232)+1),COUNTIF(AP232:AQ232,AY232))),0)</f>
        <v>0</v>
      </c>
      <c r="AY232" s="302">
        <f t="array" ref="AY232">IFERROR(LARGE(AD232:AI232,2),0)</f>
        <v>0</v>
      </c>
      <c r="AZ232" s="303">
        <f t="array" ref="AZ232">IFERROR(INDEX(AJ232:AO232,SMALL(IF(AD232:AI232=AY232,COLUMN(AD232:AI232)-COLUMN(AD232)+1),COUNTIF(AP232:AQ232,AY232))),0)</f>
        <v>0</v>
      </c>
      <c r="BA232" s="304">
        <f t="array" ref="BA232">IFERROR(INDEX(X232:AC232,SMALL(IF(AD232:AI232=BB232,COLUMN(AD232:AI232)-COLUMN(AD232)+1),COUNTIF(AP232:AR232,BB232))),0)</f>
        <v>0</v>
      </c>
      <c r="BB232" s="304">
        <f t="array" ref="BB232">IFERROR(LARGE(AD232:AI232,3),0)</f>
        <v>0</v>
      </c>
      <c r="BC232" s="304">
        <f t="array" ref="BC232">IFERROR(INDEX(AJ232:AO232,SMALL(IF(AD232:AI232=BB232,COLUMN(AD232:AI232)-COLUMN(AD232)+1),COUNTIF(AP232:AR232,BB232))),0)</f>
        <v>0</v>
      </c>
      <c r="BD232" s="305">
        <f t="array" ref="BD232">IFERROR(INDEX(X232:AC232,SMALL(IF(AD232:AI232=BE232,COLUMN(AD232:AI232)-COLUMN(AD232)+1),COUNTIF(AP232:AS232,BE232))),0)</f>
        <v>0</v>
      </c>
      <c r="BE232" s="305">
        <f t="shared" si="155"/>
        <v>0</v>
      </c>
      <c r="BF232" s="305">
        <f t="array" ref="BF232">IFERROR(INDEX(AJ232:AO232,SMALL(IF(AD232:AI232=BE232,COLUMN(AD232:AI232)-COLUMN(AD232)+1),COUNTIF(AP232:AS232,BE232))),0)</f>
        <v>0</v>
      </c>
      <c r="BG232" s="306">
        <f t="array" ref="BG232">IFERROR(INDEX(X232:AC232,SMALL(IF(AD232:AI232=BH232,COLUMN(AD232:AI232)-COLUMN(AD232)+1),COUNTIF(AP232:AT232,BH232))),0)</f>
        <v>0</v>
      </c>
      <c r="BH232" s="306">
        <f t="shared" si="156"/>
        <v>0</v>
      </c>
      <c r="BI232" s="306">
        <f t="array" ref="BI232">IFERROR(INDEX(AJ232:AO232,SMALL(IF(AD232:AI232=BH232,COLUMN(AD232:AI232)-COLUMN(AD232)+1),COUNTIF(AP232:AT232,BH232))),0)</f>
        <v>0</v>
      </c>
      <c r="BJ232" s="307">
        <f>IF(COUNTIF(AD232:AI232,0)=0,IF(COUNTIFS(AD232:AI232,"*F*")=0,SUM(LARGE(AD232:AI232,{1,2,3,4,5})),IF(COUNTIFS(AD232:AI232,"*F*")=1,SUM(LARGE(AD232:AI232,{1,2,3,4,5})),IF(COUNTIFS(AD232:AI232,"*F*")=2,"C",IF(COUNTIFS(AD232:AI232,"*F*")&gt;2,"F")))),IF(COUNTIFS(AD232:AH232,"*F*")=0,SUM(AD232:AH232),IF(COUNTIFS(AD232:AH232,"*F*")=1,"C",IF(COUNTIFS(AD232:AH232,"*F*")&gt;=2,"F"))))</f>
        <v>0</v>
      </c>
      <c r="BK232" s="308">
        <f t="shared" si="157"/>
        <v>0</v>
      </c>
    </row>
    <row r="233" spans="1:63" ht="15" x14ac:dyDescent="0.25">
      <c r="A233" s="317">
        <v>231</v>
      </c>
      <c r="B233" s="287" t="str">
        <f t="shared" si="130"/>
        <v/>
      </c>
      <c r="C233" s="296"/>
      <c r="D233" s="309"/>
      <c r="E233" s="309"/>
      <c r="F233" s="309"/>
      <c r="G233" s="309"/>
      <c r="H233" s="309"/>
      <c r="I233" s="309"/>
      <c r="J233" s="309"/>
      <c r="K233" s="309"/>
      <c r="L233" s="309"/>
      <c r="M233" s="309"/>
      <c r="N233" s="309"/>
      <c r="O233" s="309"/>
      <c r="P233" s="309"/>
      <c r="Q233" s="309"/>
      <c r="R233" s="309"/>
      <c r="S233" s="309"/>
      <c r="T233" s="309"/>
      <c r="U233" s="309"/>
      <c r="V233" s="309"/>
      <c r="W233" s="309"/>
      <c r="X233" s="294">
        <f t="shared" si="131"/>
        <v>0</v>
      </c>
      <c r="Y233" s="294">
        <f t="shared" si="132"/>
        <v>0</v>
      </c>
      <c r="Z233" s="294">
        <f t="shared" si="133"/>
        <v>0</v>
      </c>
      <c r="AA233" s="294">
        <f t="shared" si="134"/>
        <v>0</v>
      </c>
      <c r="AB233" s="294">
        <f t="shared" si="135"/>
        <v>0</v>
      </c>
      <c r="AC233" s="294">
        <f t="shared" si="136"/>
        <v>0</v>
      </c>
      <c r="AD233" s="284">
        <f t="shared" si="137"/>
        <v>0</v>
      </c>
      <c r="AE233" s="284">
        <f t="shared" si="138"/>
        <v>0</v>
      </c>
      <c r="AF233" s="284">
        <f t="shared" si="139"/>
        <v>0</v>
      </c>
      <c r="AG233" s="284">
        <f t="shared" si="140"/>
        <v>0</v>
      </c>
      <c r="AH233" s="284">
        <f t="shared" si="141"/>
        <v>0</v>
      </c>
      <c r="AI233" s="284">
        <f t="shared" si="142"/>
        <v>0</v>
      </c>
      <c r="AJ233" s="285">
        <f t="shared" si="143"/>
        <v>0</v>
      </c>
      <c r="AK233" s="285">
        <f t="shared" si="144"/>
        <v>0</v>
      </c>
      <c r="AL233" s="285">
        <f t="shared" si="145"/>
        <v>0</v>
      </c>
      <c r="AM233" s="285">
        <f t="shared" si="146"/>
        <v>0</v>
      </c>
      <c r="AN233" s="285">
        <f t="shared" si="147"/>
        <v>0</v>
      </c>
      <c r="AO233" s="285">
        <f t="shared" si="148"/>
        <v>0</v>
      </c>
      <c r="AP233" s="310">
        <f t="shared" si="149"/>
        <v>0</v>
      </c>
      <c r="AQ233" s="310">
        <f t="shared" si="150"/>
        <v>0</v>
      </c>
      <c r="AR233" s="310">
        <f t="shared" si="151"/>
        <v>0</v>
      </c>
      <c r="AS233" s="310">
        <f t="shared" si="152"/>
        <v>0</v>
      </c>
      <c r="AT233" s="310">
        <f t="shared" si="153"/>
        <v>0</v>
      </c>
      <c r="AU233" s="301">
        <f t="array" ref="AU233">IFERROR(INDEX(X233:AC233,SMALL(IF(AD233:AI233=AV233,COLUMN(AD233:AI233)-COLUMN(AD233)+1),COUNTIF(AP233:AP233,AV233))),0)</f>
        <v>0</v>
      </c>
      <c r="AV233" s="301">
        <f t="shared" si="154"/>
        <v>0</v>
      </c>
      <c r="AW233" s="301">
        <f t="array" ref="AW233">IFERROR(INDEX(AJ233:AO233,SMALL(IF(AD233:AI233=AV233,COLUMN(AD233:AI233)-COLUMN(AD233)+1),COUNTIF(AP233:AP233,AV233))),0)</f>
        <v>0</v>
      </c>
      <c r="AX233" s="302">
        <f t="array" ref="AX233">IFERROR(INDEX(X233:AC233,SMALL(IF(AD233:AI233=AY233,COLUMN(AD233:AI233)-COLUMN(AD233)+1),COUNTIF(AP233:AQ233,AY233))),0)</f>
        <v>0</v>
      </c>
      <c r="AY233" s="302">
        <f t="array" ref="AY233">IFERROR(LARGE(AD233:AI233,2),0)</f>
        <v>0</v>
      </c>
      <c r="AZ233" s="303">
        <f t="array" ref="AZ233">IFERROR(INDEX(AJ233:AO233,SMALL(IF(AD233:AI233=AY233,COLUMN(AD233:AI233)-COLUMN(AD233)+1),COUNTIF(AP233:AQ233,AY233))),0)</f>
        <v>0</v>
      </c>
      <c r="BA233" s="304">
        <f t="array" ref="BA233">IFERROR(INDEX(X233:AC233,SMALL(IF(AD233:AI233=BB233,COLUMN(AD233:AI233)-COLUMN(AD233)+1),COUNTIF(AP233:AR233,BB233))),0)</f>
        <v>0</v>
      </c>
      <c r="BB233" s="304">
        <f t="array" ref="BB233">IFERROR(LARGE(AD233:AI233,3),0)</f>
        <v>0</v>
      </c>
      <c r="BC233" s="304">
        <f t="array" ref="BC233">IFERROR(INDEX(AJ233:AO233,SMALL(IF(AD233:AI233=BB233,COLUMN(AD233:AI233)-COLUMN(AD233)+1),COUNTIF(AP233:AR233,BB233))),0)</f>
        <v>0</v>
      </c>
      <c r="BD233" s="305">
        <f t="array" ref="BD233">IFERROR(INDEX(X233:AC233,SMALL(IF(AD233:AI233=BE233,COLUMN(AD233:AI233)-COLUMN(AD233)+1),COUNTIF(AP233:AS233,BE233))),0)</f>
        <v>0</v>
      </c>
      <c r="BE233" s="305">
        <f t="shared" si="155"/>
        <v>0</v>
      </c>
      <c r="BF233" s="305">
        <f t="array" ref="BF233">IFERROR(INDEX(AJ233:AO233,SMALL(IF(AD233:AI233=BE233,COLUMN(AD233:AI233)-COLUMN(AD233)+1),COUNTIF(AP233:AS233,BE233))),0)</f>
        <v>0</v>
      </c>
      <c r="BG233" s="306">
        <f t="array" ref="BG233">IFERROR(INDEX(X233:AC233,SMALL(IF(AD233:AI233=BH233,COLUMN(AD233:AI233)-COLUMN(AD233)+1),COUNTIF(AP233:AT233,BH233))),0)</f>
        <v>0</v>
      </c>
      <c r="BH233" s="306">
        <f t="shared" si="156"/>
        <v>0</v>
      </c>
      <c r="BI233" s="306">
        <f t="array" ref="BI233">IFERROR(INDEX(AJ233:AO233,SMALL(IF(AD233:AI233=BH233,COLUMN(AD233:AI233)-COLUMN(AD233)+1),COUNTIF(AP233:AT233,BH233))),0)</f>
        <v>0</v>
      </c>
      <c r="BJ233" s="307">
        <f>IF(COUNTIF(AD233:AI233,0)=0,IF(COUNTIFS(AD233:AI233,"*F*")=0,SUM(LARGE(AD233:AI233,{1,2,3,4,5})),IF(COUNTIFS(AD233:AI233,"*F*")=1,SUM(LARGE(AD233:AI233,{1,2,3,4,5})),IF(COUNTIFS(AD233:AI233,"*F*")=2,"C",IF(COUNTIFS(AD233:AI233,"*F*")&gt;2,"F")))),IF(COUNTIFS(AD233:AH233,"*F*")=0,SUM(AD233:AH233),IF(COUNTIFS(AD233:AH233,"*F*")=1,"C",IF(COUNTIFS(AD233:AH233,"*F*")&gt;=2,"F"))))</f>
        <v>0</v>
      </c>
      <c r="BK233" s="308">
        <f t="shared" si="157"/>
        <v>0</v>
      </c>
    </row>
    <row r="234" spans="1:63" ht="15" x14ac:dyDescent="0.25">
      <c r="A234" s="317">
        <v>232</v>
      </c>
      <c r="B234" s="287" t="str">
        <f t="shared" si="130"/>
        <v/>
      </c>
      <c r="C234" s="296"/>
      <c r="D234" s="309"/>
      <c r="E234" s="309"/>
      <c r="F234" s="309"/>
      <c r="G234" s="309"/>
      <c r="H234" s="309"/>
      <c r="I234" s="309"/>
      <c r="J234" s="309"/>
      <c r="K234" s="309"/>
      <c r="L234" s="309"/>
      <c r="M234" s="309"/>
      <c r="N234" s="309"/>
      <c r="O234" s="309"/>
      <c r="P234" s="309"/>
      <c r="Q234" s="309"/>
      <c r="R234" s="309"/>
      <c r="S234" s="309"/>
      <c r="T234" s="309"/>
      <c r="U234" s="309"/>
      <c r="V234" s="309"/>
      <c r="W234" s="309"/>
      <c r="X234" s="294">
        <f t="shared" si="131"/>
        <v>0</v>
      </c>
      <c r="Y234" s="294">
        <f t="shared" si="132"/>
        <v>0</v>
      </c>
      <c r="Z234" s="294">
        <f t="shared" si="133"/>
        <v>0</v>
      </c>
      <c r="AA234" s="294">
        <f t="shared" si="134"/>
        <v>0</v>
      </c>
      <c r="AB234" s="294">
        <f t="shared" si="135"/>
        <v>0</v>
      </c>
      <c r="AC234" s="294">
        <f t="shared" si="136"/>
        <v>0</v>
      </c>
      <c r="AD234" s="284">
        <f t="shared" si="137"/>
        <v>0</v>
      </c>
      <c r="AE234" s="284">
        <f t="shared" si="138"/>
        <v>0</v>
      </c>
      <c r="AF234" s="284">
        <f t="shared" si="139"/>
        <v>0</v>
      </c>
      <c r="AG234" s="284">
        <f t="shared" si="140"/>
        <v>0</v>
      </c>
      <c r="AH234" s="284">
        <f t="shared" si="141"/>
        <v>0</v>
      </c>
      <c r="AI234" s="284">
        <f t="shared" si="142"/>
        <v>0</v>
      </c>
      <c r="AJ234" s="285">
        <f t="shared" si="143"/>
        <v>0</v>
      </c>
      <c r="AK234" s="285">
        <f t="shared" si="144"/>
        <v>0</v>
      </c>
      <c r="AL234" s="285">
        <f t="shared" si="145"/>
        <v>0</v>
      </c>
      <c r="AM234" s="285">
        <f t="shared" si="146"/>
        <v>0</v>
      </c>
      <c r="AN234" s="285">
        <f t="shared" si="147"/>
        <v>0</v>
      </c>
      <c r="AO234" s="285">
        <f t="shared" si="148"/>
        <v>0</v>
      </c>
      <c r="AP234" s="310">
        <f t="shared" si="149"/>
        <v>0</v>
      </c>
      <c r="AQ234" s="310">
        <f t="shared" si="150"/>
        <v>0</v>
      </c>
      <c r="AR234" s="310">
        <f t="shared" si="151"/>
        <v>0</v>
      </c>
      <c r="AS234" s="310">
        <f t="shared" si="152"/>
        <v>0</v>
      </c>
      <c r="AT234" s="310">
        <f t="shared" si="153"/>
        <v>0</v>
      </c>
      <c r="AU234" s="301">
        <f t="array" ref="AU234">IFERROR(INDEX(X234:AC234,SMALL(IF(AD234:AI234=AV234,COLUMN(AD234:AI234)-COLUMN(AD234)+1),COUNTIF(AP234:AP234,AV234))),0)</f>
        <v>0</v>
      </c>
      <c r="AV234" s="301">
        <f t="shared" si="154"/>
        <v>0</v>
      </c>
      <c r="AW234" s="301">
        <f t="array" ref="AW234">IFERROR(INDEX(AJ234:AO234,SMALL(IF(AD234:AI234=AV234,COLUMN(AD234:AI234)-COLUMN(AD234)+1),COUNTIF(AP234:AP234,AV234))),0)</f>
        <v>0</v>
      </c>
      <c r="AX234" s="302">
        <f t="array" ref="AX234">IFERROR(INDEX(X234:AC234,SMALL(IF(AD234:AI234=AY234,COLUMN(AD234:AI234)-COLUMN(AD234)+1),COUNTIF(AP234:AQ234,AY234))),0)</f>
        <v>0</v>
      </c>
      <c r="AY234" s="302">
        <f t="array" ref="AY234">IFERROR(LARGE(AD234:AI234,2),0)</f>
        <v>0</v>
      </c>
      <c r="AZ234" s="303">
        <f t="array" ref="AZ234">IFERROR(INDEX(AJ234:AO234,SMALL(IF(AD234:AI234=AY234,COLUMN(AD234:AI234)-COLUMN(AD234)+1),COUNTIF(AP234:AQ234,AY234))),0)</f>
        <v>0</v>
      </c>
      <c r="BA234" s="304">
        <f t="array" ref="BA234">IFERROR(INDEX(X234:AC234,SMALL(IF(AD234:AI234=BB234,COLUMN(AD234:AI234)-COLUMN(AD234)+1),COUNTIF(AP234:AR234,BB234))),0)</f>
        <v>0</v>
      </c>
      <c r="BB234" s="304">
        <f t="array" ref="BB234">IFERROR(LARGE(AD234:AI234,3),0)</f>
        <v>0</v>
      </c>
      <c r="BC234" s="304">
        <f t="array" ref="BC234">IFERROR(INDEX(AJ234:AO234,SMALL(IF(AD234:AI234=BB234,COLUMN(AD234:AI234)-COLUMN(AD234)+1),COUNTIF(AP234:AR234,BB234))),0)</f>
        <v>0</v>
      </c>
      <c r="BD234" s="305">
        <f t="array" ref="BD234">IFERROR(INDEX(X234:AC234,SMALL(IF(AD234:AI234=BE234,COLUMN(AD234:AI234)-COLUMN(AD234)+1),COUNTIF(AP234:AS234,BE234))),0)</f>
        <v>0</v>
      </c>
      <c r="BE234" s="305">
        <f t="shared" si="155"/>
        <v>0</v>
      </c>
      <c r="BF234" s="305">
        <f t="array" ref="BF234">IFERROR(INDEX(AJ234:AO234,SMALL(IF(AD234:AI234=BE234,COLUMN(AD234:AI234)-COLUMN(AD234)+1),COUNTIF(AP234:AS234,BE234))),0)</f>
        <v>0</v>
      </c>
      <c r="BG234" s="306">
        <f t="array" ref="BG234">IFERROR(INDEX(X234:AC234,SMALL(IF(AD234:AI234=BH234,COLUMN(AD234:AI234)-COLUMN(AD234)+1),COUNTIF(AP234:AT234,BH234))),0)</f>
        <v>0</v>
      </c>
      <c r="BH234" s="306">
        <f t="shared" si="156"/>
        <v>0</v>
      </c>
      <c r="BI234" s="306">
        <f t="array" ref="BI234">IFERROR(INDEX(AJ234:AO234,SMALL(IF(AD234:AI234=BH234,COLUMN(AD234:AI234)-COLUMN(AD234)+1),COUNTIF(AP234:AT234,BH234))),0)</f>
        <v>0</v>
      </c>
      <c r="BJ234" s="307">
        <f>IF(COUNTIF(AD234:AI234,0)=0,IF(COUNTIFS(AD234:AI234,"*F*")=0,SUM(LARGE(AD234:AI234,{1,2,3,4,5})),IF(COUNTIFS(AD234:AI234,"*F*")=1,SUM(LARGE(AD234:AI234,{1,2,3,4,5})),IF(COUNTIFS(AD234:AI234,"*F*")=2,"C",IF(COUNTIFS(AD234:AI234,"*F*")&gt;2,"F")))),IF(COUNTIFS(AD234:AH234,"*F*")=0,SUM(AD234:AH234),IF(COUNTIFS(AD234:AH234,"*F*")=1,"C",IF(COUNTIFS(AD234:AH234,"*F*")&gt;=2,"F"))))</f>
        <v>0</v>
      </c>
      <c r="BK234" s="308">
        <f t="shared" si="157"/>
        <v>0</v>
      </c>
    </row>
    <row r="235" spans="1:63" ht="15" x14ac:dyDescent="0.25">
      <c r="A235" s="317">
        <v>233</v>
      </c>
      <c r="B235" s="287" t="str">
        <f t="shared" si="130"/>
        <v/>
      </c>
      <c r="C235" s="296"/>
      <c r="D235" s="309"/>
      <c r="E235" s="309"/>
      <c r="F235" s="309"/>
      <c r="G235" s="309"/>
      <c r="H235" s="309"/>
      <c r="I235" s="309"/>
      <c r="J235" s="309"/>
      <c r="K235" s="309"/>
      <c r="L235" s="309"/>
      <c r="M235" s="309"/>
      <c r="N235" s="309"/>
      <c r="O235" s="309"/>
      <c r="P235" s="309"/>
      <c r="Q235" s="309"/>
      <c r="R235" s="309"/>
      <c r="S235" s="309"/>
      <c r="T235" s="309"/>
      <c r="U235" s="309"/>
      <c r="V235" s="309"/>
      <c r="W235" s="309"/>
      <c r="X235" s="294">
        <f t="shared" si="131"/>
        <v>0</v>
      </c>
      <c r="Y235" s="294">
        <f t="shared" si="132"/>
        <v>0</v>
      </c>
      <c r="Z235" s="294">
        <f t="shared" si="133"/>
        <v>0</v>
      </c>
      <c r="AA235" s="294">
        <f t="shared" si="134"/>
        <v>0</v>
      </c>
      <c r="AB235" s="294">
        <f t="shared" si="135"/>
        <v>0</v>
      </c>
      <c r="AC235" s="294">
        <f t="shared" si="136"/>
        <v>0</v>
      </c>
      <c r="AD235" s="284">
        <f t="shared" si="137"/>
        <v>0</v>
      </c>
      <c r="AE235" s="284">
        <f t="shared" si="138"/>
        <v>0</v>
      </c>
      <c r="AF235" s="284">
        <f t="shared" si="139"/>
        <v>0</v>
      </c>
      <c r="AG235" s="284">
        <f t="shared" si="140"/>
        <v>0</v>
      </c>
      <c r="AH235" s="284">
        <f t="shared" si="141"/>
        <v>0</v>
      </c>
      <c r="AI235" s="284">
        <f t="shared" si="142"/>
        <v>0</v>
      </c>
      <c r="AJ235" s="285">
        <f t="shared" si="143"/>
        <v>0</v>
      </c>
      <c r="AK235" s="285">
        <f t="shared" si="144"/>
        <v>0</v>
      </c>
      <c r="AL235" s="285">
        <f t="shared" si="145"/>
        <v>0</v>
      </c>
      <c r="AM235" s="285">
        <f t="shared" si="146"/>
        <v>0</v>
      </c>
      <c r="AN235" s="285">
        <f t="shared" si="147"/>
        <v>0</v>
      </c>
      <c r="AO235" s="285">
        <f t="shared" si="148"/>
        <v>0</v>
      </c>
      <c r="AP235" s="310">
        <f t="shared" si="149"/>
        <v>0</v>
      </c>
      <c r="AQ235" s="310">
        <f t="shared" si="150"/>
        <v>0</v>
      </c>
      <c r="AR235" s="310">
        <f t="shared" si="151"/>
        <v>0</v>
      </c>
      <c r="AS235" s="310">
        <f t="shared" si="152"/>
        <v>0</v>
      </c>
      <c r="AT235" s="310">
        <f t="shared" si="153"/>
        <v>0</v>
      </c>
      <c r="AU235" s="301">
        <f t="array" ref="AU235">IFERROR(INDEX(X235:AC235,SMALL(IF(AD235:AI235=AV235,COLUMN(AD235:AI235)-COLUMN(AD235)+1),COUNTIF(AP235:AP235,AV235))),0)</f>
        <v>0</v>
      </c>
      <c r="AV235" s="301">
        <f t="shared" si="154"/>
        <v>0</v>
      </c>
      <c r="AW235" s="301">
        <f t="array" ref="AW235">IFERROR(INDEX(AJ235:AO235,SMALL(IF(AD235:AI235=AV235,COLUMN(AD235:AI235)-COLUMN(AD235)+1),COUNTIF(AP235:AP235,AV235))),0)</f>
        <v>0</v>
      </c>
      <c r="AX235" s="302">
        <f t="array" ref="AX235">IFERROR(INDEX(X235:AC235,SMALL(IF(AD235:AI235=AY235,COLUMN(AD235:AI235)-COLUMN(AD235)+1),COUNTIF(AP235:AQ235,AY235))),0)</f>
        <v>0</v>
      </c>
      <c r="AY235" s="302">
        <f t="array" ref="AY235">IFERROR(LARGE(AD235:AI235,2),0)</f>
        <v>0</v>
      </c>
      <c r="AZ235" s="303">
        <f t="array" ref="AZ235">IFERROR(INDEX(AJ235:AO235,SMALL(IF(AD235:AI235=AY235,COLUMN(AD235:AI235)-COLUMN(AD235)+1),COUNTIF(AP235:AQ235,AY235))),0)</f>
        <v>0</v>
      </c>
      <c r="BA235" s="304">
        <f t="array" ref="BA235">IFERROR(INDEX(X235:AC235,SMALL(IF(AD235:AI235=BB235,COLUMN(AD235:AI235)-COLUMN(AD235)+1),COUNTIF(AP235:AR235,BB235))),0)</f>
        <v>0</v>
      </c>
      <c r="BB235" s="304">
        <f t="array" ref="BB235">IFERROR(LARGE(AD235:AI235,3),0)</f>
        <v>0</v>
      </c>
      <c r="BC235" s="304">
        <f t="array" ref="BC235">IFERROR(INDEX(AJ235:AO235,SMALL(IF(AD235:AI235=BB235,COLUMN(AD235:AI235)-COLUMN(AD235)+1),COUNTIF(AP235:AR235,BB235))),0)</f>
        <v>0</v>
      </c>
      <c r="BD235" s="305">
        <f t="array" ref="BD235">IFERROR(INDEX(X235:AC235,SMALL(IF(AD235:AI235=BE235,COLUMN(AD235:AI235)-COLUMN(AD235)+1),COUNTIF(AP235:AS235,BE235))),0)</f>
        <v>0</v>
      </c>
      <c r="BE235" s="305">
        <f t="shared" si="155"/>
        <v>0</v>
      </c>
      <c r="BF235" s="305">
        <f t="array" ref="BF235">IFERROR(INDEX(AJ235:AO235,SMALL(IF(AD235:AI235=BE235,COLUMN(AD235:AI235)-COLUMN(AD235)+1),COUNTIF(AP235:AS235,BE235))),0)</f>
        <v>0</v>
      </c>
      <c r="BG235" s="306">
        <f t="array" ref="BG235">IFERROR(INDEX(X235:AC235,SMALL(IF(AD235:AI235=BH235,COLUMN(AD235:AI235)-COLUMN(AD235)+1),COUNTIF(AP235:AT235,BH235))),0)</f>
        <v>0</v>
      </c>
      <c r="BH235" s="306">
        <f t="shared" si="156"/>
        <v>0</v>
      </c>
      <c r="BI235" s="306">
        <f t="array" ref="BI235">IFERROR(INDEX(AJ235:AO235,SMALL(IF(AD235:AI235=BH235,COLUMN(AD235:AI235)-COLUMN(AD235)+1),COUNTIF(AP235:AT235,BH235))),0)</f>
        <v>0</v>
      </c>
      <c r="BJ235" s="307">
        <f>IF(COUNTIF(AD235:AI235,0)=0,IF(COUNTIFS(AD235:AI235,"*F*")=0,SUM(LARGE(AD235:AI235,{1,2,3,4,5})),IF(COUNTIFS(AD235:AI235,"*F*")=1,SUM(LARGE(AD235:AI235,{1,2,3,4,5})),IF(COUNTIFS(AD235:AI235,"*F*")=2,"C",IF(COUNTIFS(AD235:AI235,"*F*")&gt;2,"F")))),IF(COUNTIFS(AD235:AH235,"*F*")=0,SUM(AD235:AH235),IF(COUNTIFS(AD235:AH235,"*F*")=1,"C",IF(COUNTIFS(AD235:AH235,"*F*")&gt;=2,"F"))))</f>
        <v>0</v>
      </c>
      <c r="BK235" s="308">
        <f t="shared" si="157"/>
        <v>0</v>
      </c>
    </row>
    <row r="236" spans="1:63" ht="15" x14ac:dyDescent="0.25">
      <c r="A236" s="317">
        <v>234</v>
      </c>
      <c r="B236" s="287" t="str">
        <f t="shared" si="130"/>
        <v/>
      </c>
      <c r="C236" s="296"/>
      <c r="D236" s="309"/>
      <c r="E236" s="309"/>
      <c r="F236" s="309"/>
      <c r="G236" s="309"/>
      <c r="H236" s="309"/>
      <c r="I236" s="309"/>
      <c r="J236" s="309"/>
      <c r="K236" s="309"/>
      <c r="L236" s="309"/>
      <c r="M236" s="309"/>
      <c r="N236" s="309"/>
      <c r="O236" s="309"/>
      <c r="P236" s="309"/>
      <c r="Q236" s="309"/>
      <c r="R236" s="309"/>
      <c r="S236" s="309"/>
      <c r="T236" s="309"/>
      <c r="U236" s="309"/>
      <c r="V236" s="309"/>
      <c r="W236" s="309"/>
      <c r="X236" s="294">
        <f t="shared" si="131"/>
        <v>0</v>
      </c>
      <c r="Y236" s="294">
        <f t="shared" si="132"/>
        <v>0</v>
      </c>
      <c r="Z236" s="294">
        <f t="shared" si="133"/>
        <v>0</v>
      </c>
      <c r="AA236" s="294">
        <f t="shared" si="134"/>
        <v>0</v>
      </c>
      <c r="AB236" s="294">
        <f t="shared" si="135"/>
        <v>0</v>
      </c>
      <c r="AC236" s="294">
        <f t="shared" si="136"/>
        <v>0</v>
      </c>
      <c r="AD236" s="284">
        <f t="shared" si="137"/>
        <v>0</v>
      </c>
      <c r="AE236" s="284">
        <f t="shared" si="138"/>
        <v>0</v>
      </c>
      <c r="AF236" s="284">
        <f t="shared" si="139"/>
        <v>0</v>
      </c>
      <c r="AG236" s="284">
        <f t="shared" si="140"/>
        <v>0</v>
      </c>
      <c r="AH236" s="284">
        <f t="shared" si="141"/>
        <v>0</v>
      </c>
      <c r="AI236" s="284">
        <f t="shared" si="142"/>
        <v>0</v>
      </c>
      <c r="AJ236" s="285">
        <f t="shared" si="143"/>
        <v>0</v>
      </c>
      <c r="AK236" s="285">
        <f t="shared" si="144"/>
        <v>0</v>
      </c>
      <c r="AL236" s="285">
        <f t="shared" si="145"/>
        <v>0</v>
      </c>
      <c r="AM236" s="285">
        <f t="shared" si="146"/>
        <v>0</v>
      </c>
      <c r="AN236" s="285">
        <f t="shared" si="147"/>
        <v>0</v>
      </c>
      <c r="AO236" s="285">
        <f t="shared" si="148"/>
        <v>0</v>
      </c>
      <c r="AP236" s="310">
        <f t="shared" si="149"/>
        <v>0</v>
      </c>
      <c r="AQ236" s="310">
        <f t="shared" si="150"/>
        <v>0</v>
      </c>
      <c r="AR236" s="310">
        <f t="shared" si="151"/>
        <v>0</v>
      </c>
      <c r="AS236" s="310">
        <f t="shared" si="152"/>
        <v>0</v>
      </c>
      <c r="AT236" s="310">
        <f t="shared" si="153"/>
        <v>0</v>
      </c>
      <c r="AU236" s="301">
        <f t="array" ref="AU236">IFERROR(INDEX(X236:AC236,SMALL(IF(AD236:AI236=AV236,COLUMN(AD236:AI236)-COLUMN(AD236)+1),COUNTIF(AP236:AP236,AV236))),0)</f>
        <v>0</v>
      </c>
      <c r="AV236" s="301">
        <f t="shared" si="154"/>
        <v>0</v>
      </c>
      <c r="AW236" s="301">
        <f t="array" ref="AW236">IFERROR(INDEX(AJ236:AO236,SMALL(IF(AD236:AI236=AV236,COLUMN(AD236:AI236)-COLUMN(AD236)+1),COUNTIF(AP236:AP236,AV236))),0)</f>
        <v>0</v>
      </c>
      <c r="AX236" s="302">
        <f t="array" ref="AX236">IFERROR(INDEX(X236:AC236,SMALL(IF(AD236:AI236=AY236,COLUMN(AD236:AI236)-COLUMN(AD236)+1),COUNTIF(AP236:AQ236,AY236))),0)</f>
        <v>0</v>
      </c>
      <c r="AY236" s="302">
        <f t="array" ref="AY236">IFERROR(LARGE(AD236:AI236,2),0)</f>
        <v>0</v>
      </c>
      <c r="AZ236" s="303">
        <f t="array" ref="AZ236">IFERROR(INDEX(AJ236:AO236,SMALL(IF(AD236:AI236=AY236,COLUMN(AD236:AI236)-COLUMN(AD236)+1),COUNTIF(AP236:AQ236,AY236))),0)</f>
        <v>0</v>
      </c>
      <c r="BA236" s="304">
        <f t="array" ref="BA236">IFERROR(INDEX(X236:AC236,SMALL(IF(AD236:AI236=BB236,COLUMN(AD236:AI236)-COLUMN(AD236)+1),COUNTIF(AP236:AR236,BB236))),0)</f>
        <v>0</v>
      </c>
      <c r="BB236" s="304">
        <f t="array" ref="BB236">IFERROR(LARGE(AD236:AI236,3),0)</f>
        <v>0</v>
      </c>
      <c r="BC236" s="304">
        <f t="array" ref="BC236">IFERROR(INDEX(AJ236:AO236,SMALL(IF(AD236:AI236=BB236,COLUMN(AD236:AI236)-COLUMN(AD236)+1),COUNTIF(AP236:AR236,BB236))),0)</f>
        <v>0</v>
      </c>
      <c r="BD236" s="305">
        <f t="array" ref="BD236">IFERROR(INDEX(X236:AC236,SMALL(IF(AD236:AI236=BE236,COLUMN(AD236:AI236)-COLUMN(AD236)+1),COUNTIF(AP236:AS236,BE236))),0)</f>
        <v>0</v>
      </c>
      <c r="BE236" s="305">
        <f t="shared" si="155"/>
        <v>0</v>
      </c>
      <c r="BF236" s="305">
        <f t="array" ref="BF236">IFERROR(INDEX(AJ236:AO236,SMALL(IF(AD236:AI236=BE236,COLUMN(AD236:AI236)-COLUMN(AD236)+1),COUNTIF(AP236:AS236,BE236))),0)</f>
        <v>0</v>
      </c>
      <c r="BG236" s="306">
        <f t="array" ref="BG236">IFERROR(INDEX(X236:AC236,SMALL(IF(AD236:AI236=BH236,COLUMN(AD236:AI236)-COLUMN(AD236)+1),COUNTIF(AP236:AT236,BH236))),0)</f>
        <v>0</v>
      </c>
      <c r="BH236" s="306">
        <f t="shared" si="156"/>
        <v>0</v>
      </c>
      <c r="BI236" s="306">
        <f t="array" ref="BI236">IFERROR(INDEX(AJ236:AO236,SMALL(IF(AD236:AI236=BH236,COLUMN(AD236:AI236)-COLUMN(AD236)+1),COUNTIF(AP236:AT236,BH236))),0)</f>
        <v>0</v>
      </c>
      <c r="BJ236" s="307">
        <f>IF(COUNTIF(AD236:AI236,0)=0,IF(COUNTIFS(AD236:AI236,"*F*")=0,SUM(LARGE(AD236:AI236,{1,2,3,4,5})),IF(COUNTIFS(AD236:AI236,"*F*")=1,SUM(LARGE(AD236:AI236,{1,2,3,4,5})),IF(COUNTIFS(AD236:AI236,"*F*")=2,"C",IF(COUNTIFS(AD236:AI236,"*F*")&gt;2,"F")))),IF(COUNTIFS(AD236:AH236,"*F*")=0,SUM(AD236:AH236),IF(COUNTIFS(AD236:AH236,"*F*")=1,"C",IF(COUNTIFS(AD236:AH236,"*F*")&gt;=2,"F"))))</f>
        <v>0</v>
      </c>
      <c r="BK236" s="308">
        <f t="shared" si="157"/>
        <v>0</v>
      </c>
    </row>
    <row r="237" spans="1:63" ht="15" x14ac:dyDescent="0.25">
      <c r="A237" s="317">
        <v>235</v>
      </c>
      <c r="B237" s="287" t="str">
        <f t="shared" si="130"/>
        <v/>
      </c>
      <c r="C237" s="296"/>
      <c r="D237" s="309"/>
      <c r="E237" s="309"/>
      <c r="F237" s="309"/>
      <c r="G237" s="309"/>
      <c r="H237" s="309"/>
      <c r="I237" s="309"/>
      <c r="J237" s="309"/>
      <c r="K237" s="309"/>
      <c r="L237" s="309"/>
      <c r="M237" s="309"/>
      <c r="N237" s="309"/>
      <c r="O237" s="309"/>
      <c r="P237" s="309"/>
      <c r="Q237" s="309"/>
      <c r="R237" s="309"/>
      <c r="S237" s="309"/>
      <c r="T237" s="309"/>
      <c r="U237" s="309"/>
      <c r="V237" s="309"/>
      <c r="W237" s="309"/>
      <c r="X237" s="294">
        <f t="shared" si="131"/>
        <v>0</v>
      </c>
      <c r="Y237" s="294">
        <f t="shared" si="132"/>
        <v>0</v>
      </c>
      <c r="Z237" s="294">
        <f t="shared" si="133"/>
        <v>0</v>
      </c>
      <c r="AA237" s="294">
        <f t="shared" si="134"/>
        <v>0</v>
      </c>
      <c r="AB237" s="294">
        <f t="shared" si="135"/>
        <v>0</v>
      </c>
      <c r="AC237" s="294">
        <f t="shared" si="136"/>
        <v>0</v>
      </c>
      <c r="AD237" s="284">
        <f t="shared" si="137"/>
        <v>0</v>
      </c>
      <c r="AE237" s="284">
        <f t="shared" si="138"/>
        <v>0</v>
      </c>
      <c r="AF237" s="284">
        <f t="shared" si="139"/>
        <v>0</v>
      </c>
      <c r="AG237" s="284">
        <f t="shared" si="140"/>
        <v>0</v>
      </c>
      <c r="AH237" s="284">
        <f t="shared" si="141"/>
        <v>0</v>
      </c>
      <c r="AI237" s="284">
        <f t="shared" si="142"/>
        <v>0</v>
      </c>
      <c r="AJ237" s="285">
        <f t="shared" si="143"/>
        <v>0</v>
      </c>
      <c r="AK237" s="285">
        <f t="shared" si="144"/>
        <v>0</v>
      </c>
      <c r="AL237" s="285">
        <f t="shared" si="145"/>
        <v>0</v>
      </c>
      <c r="AM237" s="285">
        <f t="shared" si="146"/>
        <v>0</v>
      </c>
      <c r="AN237" s="285">
        <f t="shared" si="147"/>
        <v>0</v>
      </c>
      <c r="AO237" s="285">
        <f t="shared" si="148"/>
        <v>0</v>
      </c>
      <c r="AP237" s="310">
        <f t="shared" si="149"/>
        <v>0</v>
      </c>
      <c r="AQ237" s="310">
        <f t="shared" si="150"/>
        <v>0</v>
      </c>
      <c r="AR237" s="310">
        <f t="shared" si="151"/>
        <v>0</v>
      </c>
      <c r="AS237" s="310">
        <f t="shared" si="152"/>
        <v>0</v>
      </c>
      <c r="AT237" s="310">
        <f t="shared" si="153"/>
        <v>0</v>
      </c>
      <c r="AU237" s="301">
        <f t="array" ref="AU237">IFERROR(INDEX(X237:AC237,SMALL(IF(AD237:AI237=AV237,COLUMN(AD237:AI237)-COLUMN(AD237)+1),COUNTIF(AP237:AP237,AV237))),0)</f>
        <v>0</v>
      </c>
      <c r="AV237" s="301">
        <f t="shared" si="154"/>
        <v>0</v>
      </c>
      <c r="AW237" s="301">
        <f t="array" ref="AW237">IFERROR(INDEX(AJ237:AO237,SMALL(IF(AD237:AI237=AV237,COLUMN(AD237:AI237)-COLUMN(AD237)+1),COUNTIF(AP237:AP237,AV237))),0)</f>
        <v>0</v>
      </c>
      <c r="AX237" s="302">
        <f t="array" ref="AX237">IFERROR(INDEX(X237:AC237,SMALL(IF(AD237:AI237=AY237,COLUMN(AD237:AI237)-COLUMN(AD237)+1),COUNTIF(AP237:AQ237,AY237))),0)</f>
        <v>0</v>
      </c>
      <c r="AY237" s="302">
        <f t="array" ref="AY237">IFERROR(LARGE(AD237:AI237,2),0)</f>
        <v>0</v>
      </c>
      <c r="AZ237" s="303">
        <f t="array" ref="AZ237">IFERROR(INDEX(AJ237:AO237,SMALL(IF(AD237:AI237=AY237,COLUMN(AD237:AI237)-COLUMN(AD237)+1),COUNTIF(AP237:AQ237,AY237))),0)</f>
        <v>0</v>
      </c>
      <c r="BA237" s="304">
        <f t="array" ref="BA237">IFERROR(INDEX(X237:AC237,SMALL(IF(AD237:AI237=BB237,COLUMN(AD237:AI237)-COLUMN(AD237)+1),COUNTIF(AP237:AR237,BB237))),0)</f>
        <v>0</v>
      </c>
      <c r="BB237" s="304">
        <f t="array" ref="BB237">IFERROR(LARGE(AD237:AI237,3),0)</f>
        <v>0</v>
      </c>
      <c r="BC237" s="304">
        <f t="array" ref="BC237">IFERROR(INDEX(AJ237:AO237,SMALL(IF(AD237:AI237=BB237,COLUMN(AD237:AI237)-COLUMN(AD237)+1),COUNTIF(AP237:AR237,BB237))),0)</f>
        <v>0</v>
      </c>
      <c r="BD237" s="305">
        <f t="array" ref="BD237">IFERROR(INDEX(X237:AC237,SMALL(IF(AD237:AI237=BE237,COLUMN(AD237:AI237)-COLUMN(AD237)+1),COUNTIF(AP237:AS237,BE237))),0)</f>
        <v>0</v>
      </c>
      <c r="BE237" s="305">
        <f t="shared" si="155"/>
        <v>0</v>
      </c>
      <c r="BF237" s="305">
        <f t="array" ref="BF237">IFERROR(INDEX(AJ237:AO237,SMALL(IF(AD237:AI237=BE237,COLUMN(AD237:AI237)-COLUMN(AD237)+1),COUNTIF(AP237:AS237,BE237))),0)</f>
        <v>0</v>
      </c>
      <c r="BG237" s="306">
        <f t="array" ref="BG237">IFERROR(INDEX(X237:AC237,SMALL(IF(AD237:AI237=BH237,COLUMN(AD237:AI237)-COLUMN(AD237)+1),COUNTIF(AP237:AT237,BH237))),0)</f>
        <v>0</v>
      </c>
      <c r="BH237" s="306">
        <f t="shared" si="156"/>
        <v>0</v>
      </c>
      <c r="BI237" s="306">
        <f t="array" ref="BI237">IFERROR(INDEX(AJ237:AO237,SMALL(IF(AD237:AI237=BH237,COLUMN(AD237:AI237)-COLUMN(AD237)+1),COUNTIF(AP237:AT237,BH237))),0)</f>
        <v>0</v>
      </c>
      <c r="BJ237" s="307">
        <f>IF(COUNTIF(AD237:AI237,0)=0,IF(COUNTIFS(AD237:AI237,"*F*")=0,SUM(LARGE(AD237:AI237,{1,2,3,4,5})),IF(COUNTIFS(AD237:AI237,"*F*")=1,SUM(LARGE(AD237:AI237,{1,2,3,4,5})),IF(COUNTIFS(AD237:AI237,"*F*")=2,"C",IF(COUNTIFS(AD237:AI237,"*F*")&gt;2,"F")))),IF(COUNTIFS(AD237:AH237,"*F*")=0,SUM(AD237:AH237),IF(COUNTIFS(AD237:AH237,"*F*")=1,"C",IF(COUNTIFS(AD237:AH237,"*F*")&gt;=2,"F"))))</f>
        <v>0</v>
      </c>
      <c r="BK237" s="308">
        <f t="shared" si="157"/>
        <v>0</v>
      </c>
    </row>
    <row r="238" spans="1:63" ht="15" x14ac:dyDescent="0.25">
      <c r="A238" s="317">
        <v>236</v>
      </c>
      <c r="B238" s="287" t="str">
        <f t="shared" si="130"/>
        <v/>
      </c>
      <c r="C238" s="296"/>
      <c r="D238" s="309"/>
      <c r="E238" s="309"/>
      <c r="F238" s="309"/>
      <c r="G238" s="309"/>
      <c r="H238" s="309"/>
      <c r="I238" s="309"/>
      <c r="J238" s="309"/>
      <c r="K238" s="309"/>
      <c r="L238" s="309"/>
      <c r="M238" s="309"/>
      <c r="N238" s="309"/>
      <c r="O238" s="309"/>
      <c r="P238" s="309"/>
      <c r="Q238" s="309"/>
      <c r="R238" s="309"/>
      <c r="S238" s="309"/>
      <c r="T238" s="309"/>
      <c r="U238" s="309"/>
      <c r="V238" s="309"/>
      <c r="W238" s="309"/>
      <c r="X238" s="294">
        <f t="shared" si="131"/>
        <v>0</v>
      </c>
      <c r="Y238" s="294">
        <f t="shared" si="132"/>
        <v>0</v>
      </c>
      <c r="Z238" s="294">
        <f t="shared" si="133"/>
        <v>0</v>
      </c>
      <c r="AA238" s="294">
        <f t="shared" si="134"/>
        <v>0</v>
      </c>
      <c r="AB238" s="294">
        <f t="shared" si="135"/>
        <v>0</v>
      </c>
      <c r="AC238" s="294">
        <f t="shared" si="136"/>
        <v>0</v>
      </c>
      <c r="AD238" s="284">
        <f t="shared" si="137"/>
        <v>0</v>
      </c>
      <c r="AE238" s="284">
        <f t="shared" si="138"/>
        <v>0</v>
      </c>
      <c r="AF238" s="284">
        <f t="shared" si="139"/>
        <v>0</v>
      </c>
      <c r="AG238" s="284">
        <f t="shared" si="140"/>
        <v>0</v>
      </c>
      <c r="AH238" s="284">
        <f t="shared" si="141"/>
        <v>0</v>
      </c>
      <c r="AI238" s="284">
        <f t="shared" si="142"/>
        <v>0</v>
      </c>
      <c r="AJ238" s="285">
        <f t="shared" si="143"/>
        <v>0</v>
      </c>
      <c r="AK238" s="285">
        <f t="shared" si="144"/>
        <v>0</v>
      </c>
      <c r="AL238" s="285">
        <f t="shared" si="145"/>
        <v>0</v>
      </c>
      <c r="AM238" s="285">
        <f t="shared" si="146"/>
        <v>0</v>
      </c>
      <c r="AN238" s="285">
        <f t="shared" si="147"/>
        <v>0</v>
      </c>
      <c r="AO238" s="285">
        <f t="shared" si="148"/>
        <v>0</v>
      </c>
      <c r="AP238" s="310">
        <f t="shared" si="149"/>
        <v>0</v>
      </c>
      <c r="AQ238" s="310">
        <f t="shared" si="150"/>
        <v>0</v>
      </c>
      <c r="AR238" s="310">
        <f t="shared" si="151"/>
        <v>0</v>
      </c>
      <c r="AS238" s="310">
        <f t="shared" si="152"/>
        <v>0</v>
      </c>
      <c r="AT238" s="310">
        <f t="shared" si="153"/>
        <v>0</v>
      </c>
      <c r="AU238" s="301">
        <f t="array" ref="AU238">IFERROR(INDEX(X238:AC238,SMALL(IF(AD238:AI238=AV238,COLUMN(AD238:AI238)-COLUMN(AD238)+1),COUNTIF(AP238:AP238,AV238))),0)</f>
        <v>0</v>
      </c>
      <c r="AV238" s="301">
        <f t="shared" si="154"/>
        <v>0</v>
      </c>
      <c r="AW238" s="301">
        <f t="array" ref="AW238">IFERROR(INDEX(AJ238:AO238,SMALL(IF(AD238:AI238=AV238,COLUMN(AD238:AI238)-COLUMN(AD238)+1),COUNTIF(AP238:AP238,AV238))),0)</f>
        <v>0</v>
      </c>
      <c r="AX238" s="302">
        <f t="array" ref="AX238">IFERROR(INDEX(X238:AC238,SMALL(IF(AD238:AI238=AY238,COLUMN(AD238:AI238)-COLUMN(AD238)+1),COUNTIF(AP238:AQ238,AY238))),0)</f>
        <v>0</v>
      </c>
      <c r="AY238" s="302">
        <f t="array" ref="AY238">IFERROR(LARGE(AD238:AI238,2),0)</f>
        <v>0</v>
      </c>
      <c r="AZ238" s="303">
        <f t="array" ref="AZ238">IFERROR(INDEX(AJ238:AO238,SMALL(IF(AD238:AI238=AY238,COLUMN(AD238:AI238)-COLUMN(AD238)+1),COUNTIF(AP238:AQ238,AY238))),0)</f>
        <v>0</v>
      </c>
      <c r="BA238" s="304">
        <f t="array" ref="BA238">IFERROR(INDEX(X238:AC238,SMALL(IF(AD238:AI238=BB238,COLUMN(AD238:AI238)-COLUMN(AD238)+1),COUNTIF(AP238:AR238,BB238))),0)</f>
        <v>0</v>
      </c>
      <c r="BB238" s="304">
        <f t="array" ref="BB238">IFERROR(LARGE(AD238:AI238,3),0)</f>
        <v>0</v>
      </c>
      <c r="BC238" s="304">
        <f t="array" ref="BC238">IFERROR(INDEX(AJ238:AO238,SMALL(IF(AD238:AI238=BB238,COLUMN(AD238:AI238)-COLUMN(AD238)+1),COUNTIF(AP238:AR238,BB238))),0)</f>
        <v>0</v>
      </c>
      <c r="BD238" s="305">
        <f t="array" ref="BD238">IFERROR(INDEX(X238:AC238,SMALL(IF(AD238:AI238=BE238,COLUMN(AD238:AI238)-COLUMN(AD238)+1),COUNTIF(AP238:AS238,BE238))),0)</f>
        <v>0</v>
      </c>
      <c r="BE238" s="305">
        <f t="shared" si="155"/>
        <v>0</v>
      </c>
      <c r="BF238" s="305">
        <f t="array" ref="BF238">IFERROR(INDEX(AJ238:AO238,SMALL(IF(AD238:AI238=BE238,COLUMN(AD238:AI238)-COLUMN(AD238)+1),COUNTIF(AP238:AS238,BE238))),0)</f>
        <v>0</v>
      </c>
      <c r="BG238" s="306">
        <f t="array" ref="BG238">IFERROR(INDEX(X238:AC238,SMALL(IF(AD238:AI238=BH238,COLUMN(AD238:AI238)-COLUMN(AD238)+1),COUNTIF(AP238:AT238,BH238))),0)</f>
        <v>0</v>
      </c>
      <c r="BH238" s="306">
        <f t="shared" si="156"/>
        <v>0</v>
      </c>
      <c r="BI238" s="306">
        <f t="array" ref="BI238">IFERROR(INDEX(AJ238:AO238,SMALL(IF(AD238:AI238=BH238,COLUMN(AD238:AI238)-COLUMN(AD238)+1),COUNTIF(AP238:AT238,BH238))),0)</f>
        <v>0</v>
      </c>
      <c r="BJ238" s="307">
        <f>IF(COUNTIF(AD238:AI238,0)=0,IF(COUNTIFS(AD238:AI238,"*F*")=0,SUM(LARGE(AD238:AI238,{1,2,3,4,5})),IF(COUNTIFS(AD238:AI238,"*F*")=1,SUM(LARGE(AD238:AI238,{1,2,3,4,5})),IF(COUNTIFS(AD238:AI238,"*F*")=2,"C",IF(COUNTIFS(AD238:AI238,"*F*")&gt;2,"F")))),IF(COUNTIFS(AD238:AH238,"*F*")=0,SUM(AD238:AH238),IF(COUNTIFS(AD238:AH238,"*F*")=1,"C",IF(COUNTIFS(AD238:AH238,"*F*")&gt;=2,"F"))))</f>
        <v>0</v>
      </c>
      <c r="BK238" s="308">
        <f t="shared" si="157"/>
        <v>0</v>
      </c>
    </row>
    <row r="239" spans="1:63" ht="15" x14ac:dyDescent="0.25">
      <c r="A239" s="317">
        <v>237</v>
      </c>
      <c r="B239" s="287" t="str">
        <f t="shared" si="130"/>
        <v/>
      </c>
      <c r="C239" s="296"/>
      <c r="D239" s="309"/>
      <c r="E239" s="309"/>
      <c r="F239" s="309"/>
      <c r="G239" s="309"/>
      <c r="H239" s="309"/>
      <c r="I239" s="309"/>
      <c r="J239" s="309"/>
      <c r="K239" s="309"/>
      <c r="L239" s="309"/>
      <c r="M239" s="309"/>
      <c r="N239" s="309"/>
      <c r="O239" s="309"/>
      <c r="P239" s="309"/>
      <c r="Q239" s="309"/>
      <c r="R239" s="309"/>
      <c r="S239" s="309"/>
      <c r="T239" s="309"/>
      <c r="U239" s="309"/>
      <c r="V239" s="309"/>
      <c r="W239" s="309"/>
      <c r="X239" s="294">
        <f t="shared" si="131"/>
        <v>0</v>
      </c>
      <c r="Y239" s="294">
        <f t="shared" si="132"/>
        <v>0</v>
      </c>
      <c r="Z239" s="294">
        <f t="shared" si="133"/>
        <v>0</v>
      </c>
      <c r="AA239" s="294">
        <f t="shared" si="134"/>
        <v>0</v>
      </c>
      <c r="AB239" s="294">
        <f t="shared" si="135"/>
        <v>0</v>
      </c>
      <c r="AC239" s="294">
        <f t="shared" si="136"/>
        <v>0</v>
      </c>
      <c r="AD239" s="284">
        <f t="shared" si="137"/>
        <v>0</v>
      </c>
      <c r="AE239" s="284">
        <f t="shared" si="138"/>
        <v>0</v>
      </c>
      <c r="AF239" s="284">
        <f t="shared" si="139"/>
        <v>0</v>
      </c>
      <c r="AG239" s="284">
        <f t="shared" si="140"/>
        <v>0</v>
      </c>
      <c r="AH239" s="284">
        <f t="shared" si="141"/>
        <v>0</v>
      </c>
      <c r="AI239" s="284">
        <f t="shared" si="142"/>
        <v>0</v>
      </c>
      <c r="AJ239" s="285">
        <f t="shared" si="143"/>
        <v>0</v>
      </c>
      <c r="AK239" s="285">
        <f t="shared" si="144"/>
        <v>0</v>
      </c>
      <c r="AL239" s="285">
        <f t="shared" si="145"/>
        <v>0</v>
      </c>
      <c r="AM239" s="285">
        <f t="shared" si="146"/>
        <v>0</v>
      </c>
      <c r="AN239" s="285">
        <f t="shared" si="147"/>
        <v>0</v>
      </c>
      <c r="AO239" s="285">
        <f t="shared" si="148"/>
        <v>0</v>
      </c>
      <c r="AP239" s="310">
        <f t="shared" si="149"/>
        <v>0</v>
      </c>
      <c r="AQ239" s="310">
        <f t="shared" si="150"/>
        <v>0</v>
      </c>
      <c r="AR239" s="310">
        <f t="shared" si="151"/>
        <v>0</v>
      </c>
      <c r="AS239" s="310">
        <f t="shared" si="152"/>
        <v>0</v>
      </c>
      <c r="AT239" s="310">
        <f t="shared" si="153"/>
        <v>0</v>
      </c>
      <c r="AU239" s="301">
        <f t="array" ref="AU239">IFERROR(INDEX(X239:AC239,SMALL(IF(AD239:AI239=AV239,COLUMN(AD239:AI239)-COLUMN(AD239)+1),COUNTIF(AP239:AP239,AV239))),0)</f>
        <v>0</v>
      </c>
      <c r="AV239" s="301">
        <f t="shared" si="154"/>
        <v>0</v>
      </c>
      <c r="AW239" s="301">
        <f t="array" ref="AW239">IFERROR(INDEX(AJ239:AO239,SMALL(IF(AD239:AI239=AV239,COLUMN(AD239:AI239)-COLUMN(AD239)+1),COUNTIF(AP239:AP239,AV239))),0)</f>
        <v>0</v>
      </c>
      <c r="AX239" s="302">
        <f t="array" ref="AX239">IFERROR(INDEX(X239:AC239,SMALL(IF(AD239:AI239=AY239,COLUMN(AD239:AI239)-COLUMN(AD239)+1),COUNTIF(AP239:AQ239,AY239))),0)</f>
        <v>0</v>
      </c>
      <c r="AY239" s="302">
        <f t="array" ref="AY239">IFERROR(LARGE(AD239:AI239,2),0)</f>
        <v>0</v>
      </c>
      <c r="AZ239" s="303">
        <f t="array" ref="AZ239">IFERROR(INDEX(AJ239:AO239,SMALL(IF(AD239:AI239=AY239,COLUMN(AD239:AI239)-COLUMN(AD239)+1),COUNTIF(AP239:AQ239,AY239))),0)</f>
        <v>0</v>
      </c>
      <c r="BA239" s="304">
        <f t="array" ref="BA239">IFERROR(INDEX(X239:AC239,SMALL(IF(AD239:AI239=BB239,COLUMN(AD239:AI239)-COLUMN(AD239)+1),COUNTIF(AP239:AR239,BB239))),0)</f>
        <v>0</v>
      </c>
      <c r="BB239" s="304">
        <f t="array" ref="BB239">IFERROR(LARGE(AD239:AI239,3),0)</f>
        <v>0</v>
      </c>
      <c r="BC239" s="304">
        <f t="array" ref="BC239">IFERROR(INDEX(AJ239:AO239,SMALL(IF(AD239:AI239=BB239,COLUMN(AD239:AI239)-COLUMN(AD239)+1),COUNTIF(AP239:AR239,BB239))),0)</f>
        <v>0</v>
      </c>
      <c r="BD239" s="305">
        <f t="array" ref="BD239">IFERROR(INDEX(X239:AC239,SMALL(IF(AD239:AI239=BE239,COLUMN(AD239:AI239)-COLUMN(AD239)+1),COUNTIF(AP239:AS239,BE239))),0)</f>
        <v>0</v>
      </c>
      <c r="BE239" s="305">
        <f t="shared" si="155"/>
        <v>0</v>
      </c>
      <c r="BF239" s="305">
        <f t="array" ref="BF239">IFERROR(INDEX(AJ239:AO239,SMALL(IF(AD239:AI239=BE239,COLUMN(AD239:AI239)-COLUMN(AD239)+1),COUNTIF(AP239:AS239,BE239))),0)</f>
        <v>0</v>
      </c>
      <c r="BG239" s="306">
        <f t="array" ref="BG239">IFERROR(INDEX(X239:AC239,SMALL(IF(AD239:AI239=BH239,COLUMN(AD239:AI239)-COLUMN(AD239)+1),COUNTIF(AP239:AT239,BH239))),0)</f>
        <v>0</v>
      </c>
      <c r="BH239" s="306">
        <f t="shared" si="156"/>
        <v>0</v>
      </c>
      <c r="BI239" s="306">
        <f t="array" ref="BI239">IFERROR(INDEX(AJ239:AO239,SMALL(IF(AD239:AI239=BH239,COLUMN(AD239:AI239)-COLUMN(AD239)+1),COUNTIF(AP239:AT239,BH239))),0)</f>
        <v>0</v>
      </c>
      <c r="BJ239" s="307">
        <f>IF(COUNTIF(AD239:AI239,0)=0,IF(COUNTIFS(AD239:AI239,"*F*")=0,SUM(LARGE(AD239:AI239,{1,2,3,4,5})),IF(COUNTIFS(AD239:AI239,"*F*")=1,SUM(LARGE(AD239:AI239,{1,2,3,4,5})),IF(COUNTIFS(AD239:AI239,"*F*")=2,"C",IF(COUNTIFS(AD239:AI239,"*F*")&gt;2,"F")))),IF(COUNTIFS(AD239:AH239,"*F*")=0,SUM(AD239:AH239),IF(COUNTIFS(AD239:AH239,"*F*")=1,"C",IF(COUNTIFS(AD239:AH239,"*F*")&gt;=2,"F"))))</f>
        <v>0</v>
      </c>
      <c r="BK239" s="308">
        <f t="shared" si="157"/>
        <v>0</v>
      </c>
    </row>
    <row r="240" spans="1:63" ht="15" x14ac:dyDescent="0.25">
      <c r="A240" s="317">
        <v>238</v>
      </c>
      <c r="B240" s="287" t="str">
        <f t="shared" si="130"/>
        <v/>
      </c>
      <c r="C240" s="296"/>
      <c r="D240" s="309"/>
      <c r="E240" s="309"/>
      <c r="F240" s="309"/>
      <c r="G240" s="309"/>
      <c r="H240" s="309"/>
      <c r="I240" s="309"/>
      <c r="J240" s="309"/>
      <c r="K240" s="309"/>
      <c r="L240" s="309"/>
      <c r="M240" s="309"/>
      <c r="N240" s="309"/>
      <c r="O240" s="309"/>
      <c r="P240" s="309"/>
      <c r="Q240" s="309"/>
      <c r="R240" s="309"/>
      <c r="S240" s="309"/>
      <c r="T240" s="309"/>
      <c r="U240" s="309"/>
      <c r="V240" s="309"/>
      <c r="W240" s="309"/>
      <c r="X240" s="294">
        <f t="shared" si="131"/>
        <v>0</v>
      </c>
      <c r="Y240" s="294">
        <f t="shared" si="132"/>
        <v>0</v>
      </c>
      <c r="Z240" s="294">
        <f t="shared" si="133"/>
        <v>0</v>
      </c>
      <c r="AA240" s="294">
        <f t="shared" si="134"/>
        <v>0</v>
      </c>
      <c r="AB240" s="294">
        <f t="shared" si="135"/>
        <v>0</v>
      </c>
      <c r="AC240" s="294">
        <f t="shared" si="136"/>
        <v>0</v>
      </c>
      <c r="AD240" s="284">
        <f t="shared" si="137"/>
        <v>0</v>
      </c>
      <c r="AE240" s="284">
        <f t="shared" si="138"/>
        <v>0</v>
      </c>
      <c r="AF240" s="284">
        <f t="shared" si="139"/>
        <v>0</v>
      </c>
      <c r="AG240" s="284">
        <f t="shared" si="140"/>
        <v>0</v>
      </c>
      <c r="AH240" s="284">
        <f t="shared" si="141"/>
        <v>0</v>
      </c>
      <c r="AI240" s="284">
        <f t="shared" si="142"/>
        <v>0</v>
      </c>
      <c r="AJ240" s="285">
        <f t="shared" si="143"/>
        <v>0</v>
      </c>
      <c r="AK240" s="285">
        <f t="shared" si="144"/>
        <v>0</v>
      </c>
      <c r="AL240" s="285">
        <f t="shared" si="145"/>
        <v>0</v>
      </c>
      <c r="AM240" s="285">
        <f t="shared" si="146"/>
        <v>0</v>
      </c>
      <c r="AN240" s="285">
        <f t="shared" si="147"/>
        <v>0</v>
      </c>
      <c r="AO240" s="285">
        <f t="shared" si="148"/>
        <v>0</v>
      </c>
      <c r="AP240" s="310">
        <f t="shared" si="149"/>
        <v>0</v>
      </c>
      <c r="AQ240" s="310">
        <f t="shared" si="150"/>
        <v>0</v>
      </c>
      <c r="AR240" s="310">
        <f t="shared" si="151"/>
        <v>0</v>
      </c>
      <c r="AS240" s="310">
        <f t="shared" si="152"/>
        <v>0</v>
      </c>
      <c r="AT240" s="310">
        <f t="shared" si="153"/>
        <v>0</v>
      </c>
      <c r="AU240" s="301">
        <f t="array" ref="AU240">IFERROR(INDEX(X240:AC240,SMALL(IF(AD240:AI240=AV240,COLUMN(AD240:AI240)-COLUMN(AD240)+1),COUNTIF(AP240:AP240,AV240))),0)</f>
        <v>0</v>
      </c>
      <c r="AV240" s="301">
        <f t="shared" si="154"/>
        <v>0</v>
      </c>
      <c r="AW240" s="301">
        <f t="array" ref="AW240">IFERROR(INDEX(AJ240:AO240,SMALL(IF(AD240:AI240=AV240,COLUMN(AD240:AI240)-COLUMN(AD240)+1),COUNTIF(AP240:AP240,AV240))),0)</f>
        <v>0</v>
      </c>
      <c r="AX240" s="302">
        <f t="array" ref="AX240">IFERROR(INDEX(X240:AC240,SMALL(IF(AD240:AI240=AY240,COLUMN(AD240:AI240)-COLUMN(AD240)+1),COUNTIF(AP240:AQ240,AY240))),0)</f>
        <v>0</v>
      </c>
      <c r="AY240" s="302">
        <f t="array" ref="AY240">IFERROR(LARGE(AD240:AI240,2),0)</f>
        <v>0</v>
      </c>
      <c r="AZ240" s="303">
        <f t="array" ref="AZ240">IFERROR(INDEX(AJ240:AO240,SMALL(IF(AD240:AI240=AY240,COLUMN(AD240:AI240)-COLUMN(AD240)+1),COUNTIF(AP240:AQ240,AY240))),0)</f>
        <v>0</v>
      </c>
      <c r="BA240" s="304">
        <f t="array" ref="BA240">IFERROR(INDEX(X240:AC240,SMALL(IF(AD240:AI240=BB240,COLUMN(AD240:AI240)-COLUMN(AD240)+1),COUNTIF(AP240:AR240,BB240))),0)</f>
        <v>0</v>
      </c>
      <c r="BB240" s="304">
        <f t="array" ref="BB240">IFERROR(LARGE(AD240:AI240,3),0)</f>
        <v>0</v>
      </c>
      <c r="BC240" s="304">
        <f t="array" ref="BC240">IFERROR(INDEX(AJ240:AO240,SMALL(IF(AD240:AI240=BB240,COLUMN(AD240:AI240)-COLUMN(AD240)+1),COUNTIF(AP240:AR240,BB240))),0)</f>
        <v>0</v>
      </c>
      <c r="BD240" s="305">
        <f t="array" ref="BD240">IFERROR(INDEX(X240:AC240,SMALL(IF(AD240:AI240=BE240,COLUMN(AD240:AI240)-COLUMN(AD240)+1),COUNTIF(AP240:AS240,BE240))),0)</f>
        <v>0</v>
      </c>
      <c r="BE240" s="305">
        <f t="shared" si="155"/>
        <v>0</v>
      </c>
      <c r="BF240" s="305">
        <f t="array" ref="BF240">IFERROR(INDEX(AJ240:AO240,SMALL(IF(AD240:AI240=BE240,COLUMN(AD240:AI240)-COLUMN(AD240)+1),COUNTIF(AP240:AS240,BE240))),0)</f>
        <v>0</v>
      </c>
      <c r="BG240" s="306">
        <f t="array" ref="BG240">IFERROR(INDEX(X240:AC240,SMALL(IF(AD240:AI240=BH240,COLUMN(AD240:AI240)-COLUMN(AD240)+1),COUNTIF(AP240:AT240,BH240))),0)</f>
        <v>0</v>
      </c>
      <c r="BH240" s="306">
        <f t="shared" si="156"/>
        <v>0</v>
      </c>
      <c r="BI240" s="306">
        <f t="array" ref="BI240">IFERROR(INDEX(AJ240:AO240,SMALL(IF(AD240:AI240=BH240,COLUMN(AD240:AI240)-COLUMN(AD240)+1),COUNTIF(AP240:AT240,BH240))),0)</f>
        <v>0</v>
      </c>
      <c r="BJ240" s="307">
        <f>IF(COUNTIF(AD240:AI240,0)=0,IF(COUNTIFS(AD240:AI240,"*F*")=0,SUM(LARGE(AD240:AI240,{1,2,3,4,5})),IF(COUNTIFS(AD240:AI240,"*F*")=1,SUM(LARGE(AD240:AI240,{1,2,3,4,5})),IF(COUNTIFS(AD240:AI240,"*F*")=2,"C",IF(COUNTIFS(AD240:AI240,"*F*")&gt;2,"F")))),IF(COUNTIFS(AD240:AH240,"*F*")=0,SUM(AD240:AH240),IF(COUNTIFS(AD240:AH240,"*F*")=1,"C",IF(COUNTIFS(AD240:AH240,"*F*")&gt;=2,"F"))))</f>
        <v>0</v>
      </c>
      <c r="BK240" s="308">
        <f t="shared" si="157"/>
        <v>0</v>
      </c>
    </row>
    <row r="241" spans="1:63" ht="15" x14ac:dyDescent="0.25">
      <c r="A241" s="317">
        <v>239</v>
      </c>
      <c r="B241" s="287" t="str">
        <f t="shared" si="130"/>
        <v/>
      </c>
      <c r="C241" s="296"/>
      <c r="D241" s="309"/>
      <c r="E241" s="309"/>
      <c r="F241" s="309"/>
      <c r="G241" s="309"/>
      <c r="H241" s="309"/>
      <c r="I241" s="309"/>
      <c r="J241" s="309"/>
      <c r="K241" s="309"/>
      <c r="L241" s="309"/>
      <c r="M241" s="309"/>
      <c r="N241" s="309"/>
      <c r="O241" s="309"/>
      <c r="P241" s="309"/>
      <c r="Q241" s="309"/>
      <c r="R241" s="309"/>
      <c r="S241" s="309"/>
      <c r="T241" s="309"/>
      <c r="U241" s="309"/>
      <c r="V241" s="309"/>
      <c r="W241" s="309"/>
      <c r="X241" s="294">
        <f t="shared" si="131"/>
        <v>0</v>
      </c>
      <c r="Y241" s="294">
        <f t="shared" si="132"/>
        <v>0</v>
      </c>
      <c r="Z241" s="294">
        <f t="shared" si="133"/>
        <v>0</v>
      </c>
      <c r="AA241" s="294">
        <f t="shared" si="134"/>
        <v>0</v>
      </c>
      <c r="AB241" s="294">
        <f t="shared" si="135"/>
        <v>0</v>
      </c>
      <c r="AC241" s="294">
        <f t="shared" si="136"/>
        <v>0</v>
      </c>
      <c r="AD241" s="284">
        <f t="shared" si="137"/>
        <v>0</v>
      </c>
      <c r="AE241" s="284">
        <f t="shared" si="138"/>
        <v>0</v>
      </c>
      <c r="AF241" s="284">
        <f t="shared" si="139"/>
        <v>0</v>
      </c>
      <c r="AG241" s="284">
        <f t="shared" si="140"/>
        <v>0</v>
      </c>
      <c r="AH241" s="284">
        <f t="shared" si="141"/>
        <v>0</v>
      </c>
      <c r="AI241" s="284">
        <f t="shared" si="142"/>
        <v>0</v>
      </c>
      <c r="AJ241" s="285">
        <f t="shared" si="143"/>
        <v>0</v>
      </c>
      <c r="AK241" s="285">
        <f t="shared" si="144"/>
        <v>0</v>
      </c>
      <c r="AL241" s="285">
        <f t="shared" si="145"/>
        <v>0</v>
      </c>
      <c r="AM241" s="285">
        <f t="shared" si="146"/>
        <v>0</v>
      </c>
      <c r="AN241" s="285">
        <f t="shared" si="147"/>
        <v>0</v>
      </c>
      <c r="AO241" s="285">
        <f t="shared" si="148"/>
        <v>0</v>
      </c>
      <c r="AP241" s="310">
        <f t="shared" si="149"/>
        <v>0</v>
      </c>
      <c r="AQ241" s="310">
        <f t="shared" si="150"/>
        <v>0</v>
      </c>
      <c r="AR241" s="310">
        <f t="shared" si="151"/>
        <v>0</v>
      </c>
      <c r="AS241" s="310">
        <f t="shared" si="152"/>
        <v>0</v>
      </c>
      <c r="AT241" s="310">
        <f t="shared" si="153"/>
        <v>0</v>
      </c>
      <c r="AU241" s="301">
        <f t="array" ref="AU241">IFERROR(INDEX(X241:AC241,SMALL(IF(AD241:AI241=AV241,COLUMN(AD241:AI241)-COLUMN(AD241)+1),COUNTIF(AP241:AP241,AV241))),0)</f>
        <v>0</v>
      </c>
      <c r="AV241" s="301">
        <f t="shared" si="154"/>
        <v>0</v>
      </c>
      <c r="AW241" s="301">
        <f t="array" ref="AW241">IFERROR(INDEX(AJ241:AO241,SMALL(IF(AD241:AI241=AV241,COLUMN(AD241:AI241)-COLUMN(AD241)+1),COUNTIF(AP241:AP241,AV241))),0)</f>
        <v>0</v>
      </c>
      <c r="AX241" s="302">
        <f t="array" ref="AX241">IFERROR(INDEX(X241:AC241,SMALL(IF(AD241:AI241=AY241,COLUMN(AD241:AI241)-COLUMN(AD241)+1),COUNTIF(AP241:AQ241,AY241))),0)</f>
        <v>0</v>
      </c>
      <c r="AY241" s="302">
        <f t="array" ref="AY241">IFERROR(LARGE(AD241:AI241,2),0)</f>
        <v>0</v>
      </c>
      <c r="AZ241" s="303">
        <f t="array" ref="AZ241">IFERROR(INDEX(AJ241:AO241,SMALL(IF(AD241:AI241=AY241,COLUMN(AD241:AI241)-COLUMN(AD241)+1),COUNTIF(AP241:AQ241,AY241))),0)</f>
        <v>0</v>
      </c>
      <c r="BA241" s="304">
        <f t="array" ref="BA241">IFERROR(INDEX(X241:AC241,SMALL(IF(AD241:AI241=BB241,COLUMN(AD241:AI241)-COLUMN(AD241)+1),COUNTIF(AP241:AR241,BB241))),0)</f>
        <v>0</v>
      </c>
      <c r="BB241" s="304">
        <f t="array" ref="BB241">IFERROR(LARGE(AD241:AI241,3),0)</f>
        <v>0</v>
      </c>
      <c r="BC241" s="304">
        <f t="array" ref="BC241">IFERROR(INDEX(AJ241:AO241,SMALL(IF(AD241:AI241=BB241,COLUMN(AD241:AI241)-COLUMN(AD241)+1),COUNTIF(AP241:AR241,BB241))),0)</f>
        <v>0</v>
      </c>
      <c r="BD241" s="305">
        <f t="array" ref="BD241">IFERROR(INDEX(X241:AC241,SMALL(IF(AD241:AI241=BE241,COLUMN(AD241:AI241)-COLUMN(AD241)+1),COUNTIF(AP241:AS241,BE241))),0)</f>
        <v>0</v>
      </c>
      <c r="BE241" s="305">
        <f t="shared" si="155"/>
        <v>0</v>
      </c>
      <c r="BF241" s="305">
        <f t="array" ref="BF241">IFERROR(INDEX(AJ241:AO241,SMALL(IF(AD241:AI241=BE241,COLUMN(AD241:AI241)-COLUMN(AD241)+1),COUNTIF(AP241:AS241,BE241))),0)</f>
        <v>0</v>
      </c>
      <c r="BG241" s="306">
        <f t="array" ref="BG241">IFERROR(INDEX(X241:AC241,SMALL(IF(AD241:AI241=BH241,COLUMN(AD241:AI241)-COLUMN(AD241)+1),COUNTIF(AP241:AT241,BH241))),0)</f>
        <v>0</v>
      </c>
      <c r="BH241" s="306">
        <f t="shared" si="156"/>
        <v>0</v>
      </c>
      <c r="BI241" s="306">
        <f t="array" ref="BI241">IFERROR(INDEX(AJ241:AO241,SMALL(IF(AD241:AI241=BH241,COLUMN(AD241:AI241)-COLUMN(AD241)+1),COUNTIF(AP241:AT241,BH241))),0)</f>
        <v>0</v>
      </c>
      <c r="BJ241" s="307">
        <f>IF(COUNTIF(AD241:AI241,0)=0,IF(COUNTIFS(AD241:AI241,"*F*")=0,SUM(LARGE(AD241:AI241,{1,2,3,4,5})),IF(COUNTIFS(AD241:AI241,"*F*")=1,SUM(LARGE(AD241:AI241,{1,2,3,4,5})),IF(COUNTIFS(AD241:AI241,"*F*")=2,"C",IF(COUNTIFS(AD241:AI241,"*F*")&gt;2,"F")))),IF(COUNTIFS(AD241:AH241,"*F*")=0,SUM(AD241:AH241),IF(COUNTIFS(AD241:AH241,"*F*")=1,"C",IF(COUNTIFS(AD241:AH241,"*F*")&gt;=2,"F"))))</f>
        <v>0</v>
      </c>
      <c r="BK241" s="308">
        <f t="shared" si="157"/>
        <v>0</v>
      </c>
    </row>
    <row r="242" spans="1:63" ht="15" x14ac:dyDescent="0.25">
      <c r="A242" s="317">
        <v>240</v>
      </c>
      <c r="B242" s="287" t="str">
        <f t="shared" si="130"/>
        <v/>
      </c>
      <c r="C242" s="296"/>
      <c r="D242" s="309"/>
      <c r="E242" s="309"/>
      <c r="F242" s="309"/>
      <c r="G242" s="309"/>
      <c r="H242" s="309"/>
      <c r="I242" s="309"/>
      <c r="J242" s="309"/>
      <c r="K242" s="309"/>
      <c r="L242" s="309"/>
      <c r="M242" s="309"/>
      <c r="N242" s="309"/>
      <c r="O242" s="309"/>
      <c r="P242" s="309"/>
      <c r="Q242" s="309"/>
      <c r="R242" s="309"/>
      <c r="S242" s="309"/>
      <c r="T242" s="309"/>
      <c r="U242" s="309"/>
      <c r="V242" s="309"/>
      <c r="W242" s="309"/>
      <c r="X242" s="294">
        <f t="shared" si="131"/>
        <v>0</v>
      </c>
      <c r="Y242" s="294">
        <f t="shared" si="132"/>
        <v>0</v>
      </c>
      <c r="Z242" s="294">
        <f t="shared" si="133"/>
        <v>0</v>
      </c>
      <c r="AA242" s="294">
        <f t="shared" si="134"/>
        <v>0</v>
      </c>
      <c r="AB242" s="294">
        <f t="shared" si="135"/>
        <v>0</v>
      </c>
      <c r="AC242" s="294">
        <f t="shared" si="136"/>
        <v>0</v>
      </c>
      <c r="AD242" s="284">
        <f t="shared" si="137"/>
        <v>0</v>
      </c>
      <c r="AE242" s="284">
        <f t="shared" si="138"/>
        <v>0</v>
      </c>
      <c r="AF242" s="284">
        <f t="shared" si="139"/>
        <v>0</v>
      </c>
      <c r="AG242" s="284">
        <f t="shared" si="140"/>
        <v>0</v>
      </c>
      <c r="AH242" s="284">
        <f t="shared" si="141"/>
        <v>0</v>
      </c>
      <c r="AI242" s="284">
        <f t="shared" si="142"/>
        <v>0</v>
      </c>
      <c r="AJ242" s="285">
        <f t="shared" si="143"/>
        <v>0</v>
      </c>
      <c r="AK242" s="285">
        <f t="shared" si="144"/>
        <v>0</v>
      </c>
      <c r="AL242" s="285">
        <f t="shared" si="145"/>
        <v>0</v>
      </c>
      <c r="AM242" s="285">
        <f t="shared" si="146"/>
        <v>0</v>
      </c>
      <c r="AN242" s="285">
        <f t="shared" si="147"/>
        <v>0</v>
      </c>
      <c r="AO242" s="285">
        <f t="shared" si="148"/>
        <v>0</v>
      </c>
      <c r="AP242" s="310">
        <f t="shared" si="149"/>
        <v>0</v>
      </c>
      <c r="AQ242" s="310">
        <f t="shared" si="150"/>
        <v>0</v>
      </c>
      <c r="AR242" s="310">
        <f t="shared" si="151"/>
        <v>0</v>
      </c>
      <c r="AS242" s="310">
        <f t="shared" si="152"/>
        <v>0</v>
      </c>
      <c r="AT242" s="310">
        <f t="shared" si="153"/>
        <v>0</v>
      </c>
      <c r="AU242" s="301">
        <f t="array" ref="AU242">IFERROR(INDEX(X242:AC242,SMALL(IF(AD242:AI242=AV242,COLUMN(AD242:AI242)-COLUMN(AD242)+1),COUNTIF(AP242:AP242,AV242))),0)</f>
        <v>0</v>
      </c>
      <c r="AV242" s="301">
        <f t="shared" si="154"/>
        <v>0</v>
      </c>
      <c r="AW242" s="301">
        <f t="array" ref="AW242">IFERROR(INDEX(AJ242:AO242,SMALL(IF(AD242:AI242=AV242,COLUMN(AD242:AI242)-COLUMN(AD242)+1),COUNTIF(AP242:AP242,AV242))),0)</f>
        <v>0</v>
      </c>
      <c r="AX242" s="302">
        <f t="array" ref="AX242">IFERROR(INDEX(X242:AC242,SMALL(IF(AD242:AI242=AY242,COLUMN(AD242:AI242)-COLUMN(AD242)+1),COUNTIF(AP242:AQ242,AY242))),0)</f>
        <v>0</v>
      </c>
      <c r="AY242" s="302">
        <f t="array" ref="AY242">IFERROR(LARGE(AD242:AI242,2),0)</f>
        <v>0</v>
      </c>
      <c r="AZ242" s="303">
        <f t="array" ref="AZ242">IFERROR(INDEX(AJ242:AO242,SMALL(IF(AD242:AI242=AY242,COLUMN(AD242:AI242)-COLUMN(AD242)+1),COUNTIF(AP242:AQ242,AY242))),0)</f>
        <v>0</v>
      </c>
      <c r="BA242" s="304">
        <f t="array" ref="BA242">IFERROR(INDEX(X242:AC242,SMALL(IF(AD242:AI242=BB242,COLUMN(AD242:AI242)-COLUMN(AD242)+1),COUNTIF(AP242:AR242,BB242))),0)</f>
        <v>0</v>
      </c>
      <c r="BB242" s="304">
        <f t="array" ref="BB242">IFERROR(LARGE(AD242:AI242,3),0)</f>
        <v>0</v>
      </c>
      <c r="BC242" s="304">
        <f t="array" ref="BC242">IFERROR(INDEX(AJ242:AO242,SMALL(IF(AD242:AI242=BB242,COLUMN(AD242:AI242)-COLUMN(AD242)+1),COUNTIF(AP242:AR242,BB242))),0)</f>
        <v>0</v>
      </c>
      <c r="BD242" s="305">
        <f t="array" ref="BD242">IFERROR(INDEX(X242:AC242,SMALL(IF(AD242:AI242=BE242,COLUMN(AD242:AI242)-COLUMN(AD242)+1),COUNTIF(AP242:AS242,BE242))),0)</f>
        <v>0</v>
      </c>
      <c r="BE242" s="305">
        <f t="shared" si="155"/>
        <v>0</v>
      </c>
      <c r="BF242" s="305">
        <f t="array" ref="BF242">IFERROR(INDEX(AJ242:AO242,SMALL(IF(AD242:AI242=BE242,COLUMN(AD242:AI242)-COLUMN(AD242)+1),COUNTIF(AP242:AS242,BE242))),0)</f>
        <v>0</v>
      </c>
      <c r="BG242" s="306">
        <f t="array" ref="BG242">IFERROR(INDEX(X242:AC242,SMALL(IF(AD242:AI242=BH242,COLUMN(AD242:AI242)-COLUMN(AD242)+1),COUNTIF(AP242:AT242,BH242))),0)</f>
        <v>0</v>
      </c>
      <c r="BH242" s="306">
        <f t="shared" si="156"/>
        <v>0</v>
      </c>
      <c r="BI242" s="306">
        <f t="array" ref="BI242">IFERROR(INDEX(AJ242:AO242,SMALL(IF(AD242:AI242=BH242,COLUMN(AD242:AI242)-COLUMN(AD242)+1),COUNTIF(AP242:AT242,BH242))),0)</f>
        <v>0</v>
      </c>
      <c r="BJ242" s="307">
        <f>IF(COUNTIF(AD242:AI242,0)=0,IF(COUNTIFS(AD242:AI242,"*F*")=0,SUM(LARGE(AD242:AI242,{1,2,3,4,5})),IF(COUNTIFS(AD242:AI242,"*F*")=1,SUM(LARGE(AD242:AI242,{1,2,3,4,5})),IF(COUNTIFS(AD242:AI242,"*F*")=2,"C",IF(COUNTIFS(AD242:AI242,"*F*")&gt;2,"F")))),IF(COUNTIFS(AD242:AH242,"*F*")=0,SUM(AD242:AH242),IF(COUNTIFS(AD242:AH242,"*F*")=1,"C",IF(COUNTIFS(AD242:AH242,"*F*")&gt;=2,"F"))))</f>
        <v>0</v>
      </c>
      <c r="BK242" s="308">
        <f t="shared" si="157"/>
        <v>0</v>
      </c>
    </row>
    <row r="243" spans="1:63" ht="15" x14ac:dyDescent="0.25">
      <c r="A243" s="317">
        <v>241</v>
      </c>
      <c r="B243" s="287" t="str">
        <f t="shared" si="130"/>
        <v/>
      </c>
      <c r="C243" s="296"/>
      <c r="D243" s="309"/>
      <c r="E243" s="309"/>
      <c r="F243" s="309"/>
      <c r="G243" s="309"/>
      <c r="H243" s="309"/>
      <c r="I243" s="309"/>
      <c r="J243" s="309"/>
      <c r="K243" s="309"/>
      <c r="L243" s="309"/>
      <c r="M243" s="309"/>
      <c r="N243" s="309"/>
      <c r="O243" s="309"/>
      <c r="P243" s="309"/>
      <c r="Q243" s="309"/>
      <c r="R243" s="309"/>
      <c r="S243" s="309"/>
      <c r="T243" s="309"/>
      <c r="U243" s="309"/>
      <c r="V243" s="309"/>
      <c r="W243" s="309"/>
      <c r="X243" s="294">
        <f t="shared" si="131"/>
        <v>0</v>
      </c>
      <c r="Y243" s="294">
        <f t="shared" si="132"/>
        <v>0</v>
      </c>
      <c r="Z243" s="294">
        <f t="shared" si="133"/>
        <v>0</v>
      </c>
      <c r="AA243" s="294">
        <f t="shared" si="134"/>
        <v>0</v>
      </c>
      <c r="AB243" s="294">
        <f t="shared" si="135"/>
        <v>0</v>
      </c>
      <c r="AC243" s="294">
        <f t="shared" si="136"/>
        <v>0</v>
      </c>
      <c r="AD243" s="284">
        <f t="shared" si="137"/>
        <v>0</v>
      </c>
      <c r="AE243" s="284">
        <f t="shared" si="138"/>
        <v>0</v>
      </c>
      <c r="AF243" s="284">
        <f t="shared" si="139"/>
        <v>0</v>
      </c>
      <c r="AG243" s="284">
        <f t="shared" si="140"/>
        <v>0</v>
      </c>
      <c r="AH243" s="284">
        <f t="shared" si="141"/>
        <v>0</v>
      </c>
      <c r="AI243" s="284">
        <f t="shared" si="142"/>
        <v>0</v>
      </c>
      <c r="AJ243" s="285">
        <f t="shared" si="143"/>
        <v>0</v>
      </c>
      <c r="AK243" s="285">
        <f t="shared" si="144"/>
        <v>0</v>
      </c>
      <c r="AL243" s="285">
        <f t="shared" si="145"/>
        <v>0</v>
      </c>
      <c r="AM243" s="285">
        <f t="shared" si="146"/>
        <v>0</v>
      </c>
      <c r="AN243" s="285">
        <f t="shared" si="147"/>
        <v>0</v>
      </c>
      <c r="AO243" s="285">
        <f t="shared" si="148"/>
        <v>0</v>
      </c>
      <c r="AP243" s="310">
        <f t="shared" si="149"/>
        <v>0</v>
      </c>
      <c r="AQ243" s="310">
        <f t="shared" si="150"/>
        <v>0</v>
      </c>
      <c r="AR243" s="310">
        <f t="shared" si="151"/>
        <v>0</v>
      </c>
      <c r="AS243" s="310">
        <f t="shared" si="152"/>
        <v>0</v>
      </c>
      <c r="AT243" s="310">
        <f t="shared" si="153"/>
        <v>0</v>
      </c>
      <c r="AU243" s="301">
        <f t="array" ref="AU243">IFERROR(INDEX(X243:AC243,SMALL(IF(AD243:AI243=AV243,COLUMN(AD243:AI243)-COLUMN(AD243)+1),COUNTIF(AP243:AP243,AV243))),0)</f>
        <v>0</v>
      </c>
      <c r="AV243" s="301">
        <f t="shared" si="154"/>
        <v>0</v>
      </c>
      <c r="AW243" s="301">
        <f t="array" ref="AW243">IFERROR(INDEX(AJ243:AO243,SMALL(IF(AD243:AI243=AV243,COLUMN(AD243:AI243)-COLUMN(AD243)+1),COUNTIF(AP243:AP243,AV243))),0)</f>
        <v>0</v>
      </c>
      <c r="AX243" s="302">
        <f t="array" ref="AX243">IFERROR(INDEX(X243:AC243,SMALL(IF(AD243:AI243=AY243,COLUMN(AD243:AI243)-COLUMN(AD243)+1),COUNTIF(AP243:AQ243,AY243))),0)</f>
        <v>0</v>
      </c>
      <c r="AY243" s="302">
        <f t="array" ref="AY243">IFERROR(LARGE(AD243:AI243,2),0)</f>
        <v>0</v>
      </c>
      <c r="AZ243" s="303">
        <f t="array" ref="AZ243">IFERROR(INDEX(AJ243:AO243,SMALL(IF(AD243:AI243=AY243,COLUMN(AD243:AI243)-COLUMN(AD243)+1),COUNTIF(AP243:AQ243,AY243))),0)</f>
        <v>0</v>
      </c>
      <c r="BA243" s="304">
        <f t="array" ref="BA243">IFERROR(INDEX(X243:AC243,SMALL(IF(AD243:AI243=BB243,COLUMN(AD243:AI243)-COLUMN(AD243)+1),COUNTIF(AP243:AR243,BB243))),0)</f>
        <v>0</v>
      </c>
      <c r="BB243" s="304">
        <f t="array" ref="BB243">IFERROR(LARGE(AD243:AI243,3),0)</f>
        <v>0</v>
      </c>
      <c r="BC243" s="304">
        <f t="array" ref="BC243">IFERROR(INDEX(AJ243:AO243,SMALL(IF(AD243:AI243=BB243,COLUMN(AD243:AI243)-COLUMN(AD243)+1),COUNTIF(AP243:AR243,BB243))),0)</f>
        <v>0</v>
      </c>
      <c r="BD243" s="305">
        <f t="array" ref="BD243">IFERROR(INDEX(X243:AC243,SMALL(IF(AD243:AI243=BE243,COLUMN(AD243:AI243)-COLUMN(AD243)+1),COUNTIF(AP243:AS243,BE243))),0)</f>
        <v>0</v>
      </c>
      <c r="BE243" s="305">
        <f t="shared" si="155"/>
        <v>0</v>
      </c>
      <c r="BF243" s="305">
        <f t="array" ref="BF243">IFERROR(INDEX(AJ243:AO243,SMALL(IF(AD243:AI243=BE243,COLUMN(AD243:AI243)-COLUMN(AD243)+1),COUNTIF(AP243:AS243,BE243))),0)</f>
        <v>0</v>
      </c>
      <c r="BG243" s="306">
        <f t="array" ref="BG243">IFERROR(INDEX(X243:AC243,SMALL(IF(AD243:AI243=BH243,COLUMN(AD243:AI243)-COLUMN(AD243)+1),COUNTIF(AP243:AT243,BH243))),0)</f>
        <v>0</v>
      </c>
      <c r="BH243" s="306">
        <f t="shared" si="156"/>
        <v>0</v>
      </c>
      <c r="BI243" s="306">
        <f t="array" ref="BI243">IFERROR(INDEX(AJ243:AO243,SMALL(IF(AD243:AI243=BH243,COLUMN(AD243:AI243)-COLUMN(AD243)+1),COUNTIF(AP243:AT243,BH243))),0)</f>
        <v>0</v>
      </c>
      <c r="BJ243" s="307">
        <f>IF(COUNTIF(AD243:AI243,0)=0,IF(COUNTIFS(AD243:AI243,"*F*")=0,SUM(LARGE(AD243:AI243,{1,2,3,4,5})),IF(COUNTIFS(AD243:AI243,"*F*")=1,SUM(LARGE(AD243:AI243,{1,2,3,4,5})),IF(COUNTIFS(AD243:AI243,"*F*")=2,"C",IF(COUNTIFS(AD243:AI243,"*F*")&gt;2,"F")))),IF(COUNTIFS(AD243:AH243,"*F*")=0,SUM(AD243:AH243),IF(COUNTIFS(AD243:AH243,"*F*")=1,"C",IF(COUNTIFS(AD243:AH243,"*F*")&gt;=2,"F"))))</f>
        <v>0</v>
      </c>
      <c r="BK243" s="308">
        <f t="shared" si="157"/>
        <v>0</v>
      </c>
    </row>
    <row r="244" spans="1:63" ht="15" x14ac:dyDescent="0.25">
      <c r="A244" s="317">
        <v>242</v>
      </c>
      <c r="B244" s="287" t="str">
        <f t="shared" si="130"/>
        <v/>
      </c>
      <c r="C244" s="296"/>
      <c r="D244" s="309"/>
      <c r="E244" s="309"/>
      <c r="F244" s="309"/>
      <c r="G244" s="309"/>
      <c r="H244" s="309"/>
      <c r="I244" s="309"/>
      <c r="J244" s="309"/>
      <c r="K244" s="309"/>
      <c r="L244" s="309"/>
      <c r="M244" s="309"/>
      <c r="N244" s="309"/>
      <c r="O244" s="309"/>
      <c r="P244" s="309"/>
      <c r="Q244" s="309"/>
      <c r="R244" s="309"/>
      <c r="S244" s="309"/>
      <c r="T244" s="309"/>
      <c r="U244" s="309"/>
      <c r="V244" s="309"/>
      <c r="W244" s="309"/>
      <c r="X244" s="294">
        <f t="shared" si="131"/>
        <v>0</v>
      </c>
      <c r="Y244" s="294">
        <f t="shared" si="132"/>
        <v>0</v>
      </c>
      <c r="Z244" s="294">
        <f t="shared" si="133"/>
        <v>0</v>
      </c>
      <c r="AA244" s="294">
        <f t="shared" si="134"/>
        <v>0</v>
      </c>
      <c r="AB244" s="294">
        <f t="shared" si="135"/>
        <v>0</v>
      </c>
      <c r="AC244" s="294">
        <f t="shared" si="136"/>
        <v>0</v>
      </c>
      <c r="AD244" s="284">
        <f t="shared" si="137"/>
        <v>0</v>
      </c>
      <c r="AE244" s="284">
        <f t="shared" si="138"/>
        <v>0</v>
      </c>
      <c r="AF244" s="284">
        <f t="shared" si="139"/>
        <v>0</v>
      </c>
      <c r="AG244" s="284">
        <f t="shared" si="140"/>
        <v>0</v>
      </c>
      <c r="AH244" s="284">
        <f t="shared" si="141"/>
        <v>0</v>
      </c>
      <c r="AI244" s="284">
        <f t="shared" si="142"/>
        <v>0</v>
      </c>
      <c r="AJ244" s="285">
        <f t="shared" si="143"/>
        <v>0</v>
      </c>
      <c r="AK244" s="285">
        <f t="shared" si="144"/>
        <v>0</v>
      </c>
      <c r="AL244" s="285">
        <f t="shared" si="145"/>
        <v>0</v>
      </c>
      <c r="AM244" s="285">
        <f t="shared" si="146"/>
        <v>0</v>
      </c>
      <c r="AN244" s="285">
        <f t="shared" si="147"/>
        <v>0</v>
      </c>
      <c r="AO244" s="285">
        <f t="shared" si="148"/>
        <v>0</v>
      </c>
      <c r="AP244" s="310">
        <f t="shared" si="149"/>
        <v>0</v>
      </c>
      <c r="AQ244" s="310">
        <f t="shared" si="150"/>
        <v>0</v>
      </c>
      <c r="AR244" s="310">
        <f t="shared" si="151"/>
        <v>0</v>
      </c>
      <c r="AS244" s="310">
        <f t="shared" si="152"/>
        <v>0</v>
      </c>
      <c r="AT244" s="310">
        <f t="shared" si="153"/>
        <v>0</v>
      </c>
      <c r="AU244" s="301">
        <f t="array" ref="AU244">IFERROR(INDEX(X244:AC244,SMALL(IF(AD244:AI244=AV244,COLUMN(AD244:AI244)-COLUMN(AD244)+1),COUNTIF(AP244:AP244,AV244))),0)</f>
        <v>0</v>
      </c>
      <c r="AV244" s="301">
        <f t="shared" si="154"/>
        <v>0</v>
      </c>
      <c r="AW244" s="301">
        <f t="array" ref="AW244">IFERROR(INDEX(AJ244:AO244,SMALL(IF(AD244:AI244=AV244,COLUMN(AD244:AI244)-COLUMN(AD244)+1),COUNTIF(AP244:AP244,AV244))),0)</f>
        <v>0</v>
      </c>
      <c r="AX244" s="302">
        <f t="array" ref="AX244">IFERROR(INDEX(X244:AC244,SMALL(IF(AD244:AI244=AY244,COLUMN(AD244:AI244)-COLUMN(AD244)+1),COUNTIF(AP244:AQ244,AY244))),0)</f>
        <v>0</v>
      </c>
      <c r="AY244" s="302">
        <f t="array" ref="AY244">IFERROR(LARGE(AD244:AI244,2),0)</f>
        <v>0</v>
      </c>
      <c r="AZ244" s="303">
        <f t="array" ref="AZ244">IFERROR(INDEX(AJ244:AO244,SMALL(IF(AD244:AI244=AY244,COLUMN(AD244:AI244)-COLUMN(AD244)+1),COUNTIF(AP244:AQ244,AY244))),0)</f>
        <v>0</v>
      </c>
      <c r="BA244" s="304">
        <f t="array" ref="BA244">IFERROR(INDEX(X244:AC244,SMALL(IF(AD244:AI244=BB244,COLUMN(AD244:AI244)-COLUMN(AD244)+1),COUNTIF(AP244:AR244,BB244))),0)</f>
        <v>0</v>
      </c>
      <c r="BB244" s="304">
        <f t="array" ref="BB244">IFERROR(LARGE(AD244:AI244,3),0)</f>
        <v>0</v>
      </c>
      <c r="BC244" s="304">
        <f t="array" ref="BC244">IFERROR(INDEX(AJ244:AO244,SMALL(IF(AD244:AI244=BB244,COLUMN(AD244:AI244)-COLUMN(AD244)+1),COUNTIF(AP244:AR244,BB244))),0)</f>
        <v>0</v>
      </c>
      <c r="BD244" s="305">
        <f t="array" ref="BD244">IFERROR(INDEX(X244:AC244,SMALL(IF(AD244:AI244=BE244,COLUMN(AD244:AI244)-COLUMN(AD244)+1),COUNTIF(AP244:AS244,BE244))),0)</f>
        <v>0</v>
      </c>
      <c r="BE244" s="305">
        <f t="shared" si="155"/>
        <v>0</v>
      </c>
      <c r="BF244" s="305">
        <f t="array" ref="BF244">IFERROR(INDEX(AJ244:AO244,SMALL(IF(AD244:AI244=BE244,COLUMN(AD244:AI244)-COLUMN(AD244)+1),COUNTIF(AP244:AS244,BE244))),0)</f>
        <v>0</v>
      </c>
      <c r="BG244" s="306">
        <f t="array" ref="BG244">IFERROR(INDEX(X244:AC244,SMALL(IF(AD244:AI244=BH244,COLUMN(AD244:AI244)-COLUMN(AD244)+1),COUNTIF(AP244:AT244,BH244))),0)</f>
        <v>0</v>
      </c>
      <c r="BH244" s="306">
        <f t="shared" si="156"/>
        <v>0</v>
      </c>
      <c r="BI244" s="306">
        <f t="array" ref="BI244">IFERROR(INDEX(AJ244:AO244,SMALL(IF(AD244:AI244=BH244,COLUMN(AD244:AI244)-COLUMN(AD244)+1),COUNTIF(AP244:AT244,BH244))),0)</f>
        <v>0</v>
      </c>
      <c r="BJ244" s="307">
        <f>IF(COUNTIF(AD244:AI244,0)=0,IF(COUNTIFS(AD244:AI244,"*F*")=0,SUM(LARGE(AD244:AI244,{1,2,3,4,5})),IF(COUNTIFS(AD244:AI244,"*F*")=1,SUM(LARGE(AD244:AI244,{1,2,3,4,5})),IF(COUNTIFS(AD244:AI244,"*F*")=2,"C",IF(COUNTIFS(AD244:AI244,"*F*")&gt;2,"F")))),IF(COUNTIFS(AD244:AH244,"*F*")=0,SUM(AD244:AH244),IF(COUNTIFS(AD244:AH244,"*F*")=1,"C",IF(COUNTIFS(AD244:AH244,"*F*")&gt;=2,"F"))))</f>
        <v>0</v>
      </c>
      <c r="BK244" s="308">
        <f t="shared" si="157"/>
        <v>0</v>
      </c>
    </row>
    <row r="245" spans="1:63" ht="15" x14ac:dyDescent="0.25">
      <c r="A245" s="317">
        <v>243</v>
      </c>
      <c r="B245" s="287" t="str">
        <f t="shared" si="130"/>
        <v/>
      </c>
      <c r="C245" s="296"/>
      <c r="D245" s="309"/>
      <c r="E245" s="309"/>
      <c r="F245" s="309"/>
      <c r="G245" s="309"/>
      <c r="H245" s="309"/>
      <c r="I245" s="309"/>
      <c r="J245" s="309"/>
      <c r="K245" s="309"/>
      <c r="L245" s="309"/>
      <c r="M245" s="309"/>
      <c r="N245" s="309"/>
      <c r="O245" s="309"/>
      <c r="P245" s="309"/>
      <c r="Q245" s="309"/>
      <c r="R245" s="309"/>
      <c r="S245" s="309"/>
      <c r="T245" s="309"/>
      <c r="U245" s="309"/>
      <c r="V245" s="309"/>
      <c r="W245" s="309"/>
      <c r="X245" s="294">
        <f t="shared" si="131"/>
        <v>0</v>
      </c>
      <c r="Y245" s="294">
        <f t="shared" si="132"/>
        <v>0</v>
      </c>
      <c r="Z245" s="294">
        <f t="shared" si="133"/>
        <v>0</v>
      </c>
      <c r="AA245" s="294">
        <f t="shared" si="134"/>
        <v>0</v>
      </c>
      <c r="AB245" s="294">
        <f t="shared" si="135"/>
        <v>0</v>
      </c>
      <c r="AC245" s="294">
        <f t="shared" si="136"/>
        <v>0</v>
      </c>
      <c r="AD245" s="284">
        <f t="shared" si="137"/>
        <v>0</v>
      </c>
      <c r="AE245" s="284">
        <f t="shared" si="138"/>
        <v>0</v>
      </c>
      <c r="AF245" s="284">
        <f t="shared" si="139"/>
        <v>0</v>
      </c>
      <c r="AG245" s="284">
        <f t="shared" si="140"/>
        <v>0</v>
      </c>
      <c r="AH245" s="284">
        <f t="shared" si="141"/>
        <v>0</v>
      </c>
      <c r="AI245" s="284">
        <f t="shared" si="142"/>
        <v>0</v>
      </c>
      <c r="AJ245" s="285">
        <f t="shared" si="143"/>
        <v>0</v>
      </c>
      <c r="AK245" s="285">
        <f t="shared" si="144"/>
        <v>0</v>
      </c>
      <c r="AL245" s="285">
        <f t="shared" si="145"/>
        <v>0</v>
      </c>
      <c r="AM245" s="285">
        <f t="shared" si="146"/>
        <v>0</v>
      </c>
      <c r="AN245" s="285">
        <f t="shared" si="147"/>
        <v>0</v>
      </c>
      <c r="AO245" s="285">
        <f t="shared" si="148"/>
        <v>0</v>
      </c>
      <c r="AP245" s="310">
        <f t="shared" si="149"/>
        <v>0</v>
      </c>
      <c r="AQ245" s="310">
        <f t="shared" si="150"/>
        <v>0</v>
      </c>
      <c r="AR245" s="310">
        <f t="shared" si="151"/>
        <v>0</v>
      </c>
      <c r="AS245" s="310">
        <f t="shared" si="152"/>
        <v>0</v>
      </c>
      <c r="AT245" s="310">
        <f t="shared" si="153"/>
        <v>0</v>
      </c>
      <c r="AU245" s="301">
        <f t="array" ref="AU245">IFERROR(INDEX(X245:AC245,SMALL(IF(AD245:AI245=AV245,COLUMN(AD245:AI245)-COLUMN(AD245)+1),COUNTIF(AP245:AP245,AV245))),0)</f>
        <v>0</v>
      </c>
      <c r="AV245" s="301">
        <f t="shared" si="154"/>
        <v>0</v>
      </c>
      <c r="AW245" s="301">
        <f t="array" ref="AW245">IFERROR(INDEX(AJ245:AO245,SMALL(IF(AD245:AI245=AV245,COLUMN(AD245:AI245)-COLUMN(AD245)+1),COUNTIF(AP245:AP245,AV245))),0)</f>
        <v>0</v>
      </c>
      <c r="AX245" s="302">
        <f t="array" ref="AX245">IFERROR(INDEX(X245:AC245,SMALL(IF(AD245:AI245=AY245,COLUMN(AD245:AI245)-COLUMN(AD245)+1),COUNTIF(AP245:AQ245,AY245))),0)</f>
        <v>0</v>
      </c>
      <c r="AY245" s="302">
        <f t="array" ref="AY245">IFERROR(LARGE(AD245:AI245,2),0)</f>
        <v>0</v>
      </c>
      <c r="AZ245" s="303">
        <f t="array" ref="AZ245">IFERROR(INDEX(AJ245:AO245,SMALL(IF(AD245:AI245=AY245,COLUMN(AD245:AI245)-COLUMN(AD245)+1),COUNTIF(AP245:AQ245,AY245))),0)</f>
        <v>0</v>
      </c>
      <c r="BA245" s="304">
        <f t="array" ref="BA245">IFERROR(INDEX(X245:AC245,SMALL(IF(AD245:AI245=BB245,COLUMN(AD245:AI245)-COLUMN(AD245)+1),COUNTIF(AP245:AR245,BB245))),0)</f>
        <v>0</v>
      </c>
      <c r="BB245" s="304">
        <f t="array" ref="BB245">IFERROR(LARGE(AD245:AI245,3),0)</f>
        <v>0</v>
      </c>
      <c r="BC245" s="304">
        <f t="array" ref="BC245">IFERROR(INDEX(AJ245:AO245,SMALL(IF(AD245:AI245=BB245,COLUMN(AD245:AI245)-COLUMN(AD245)+1),COUNTIF(AP245:AR245,BB245))),0)</f>
        <v>0</v>
      </c>
      <c r="BD245" s="305">
        <f t="array" ref="BD245">IFERROR(INDEX(X245:AC245,SMALL(IF(AD245:AI245=BE245,COLUMN(AD245:AI245)-COLUMN(AD245)+1),COUNTIF(AP245:AS245,BE245))),0)</f>
        <v>0</v>
      </c>
      <c r="BE245" s="305">
        <f t="shared" si="155"/>
        <v>0</v>
      </c>
      <c r="BF245" s="305">
        <f t="array" ref="BF245">IFERROR(INDEX(AJ245:AO245,SMALL(IF(AD245:AI245=BE245,COLUMN(AD245:AI245)-COLUMN(AD245)+1),COUNTIF(AP245:AS245,BE245))),0)</f>
        <v>0</v>
      </c>
      <c r="BG245" s="306">
        <f t="array" ref="BG245">IFERROR(INDEX(X245:AC245,SMALL(IF(AD245:AI245=BH245,COLUMN(AD245:AI245)-COLUMN(AD245)+1),COUNTIF(AP245:AT245,BH245))),0)</f>
        <v>0</v>
      </c>
      <c r="BH245" s="306">
        <f t="shared" si="156"/>
        <v>0</v>
      </c>
      <c r="BI245" s="306">
        <f t="array" ref="BI245">IFERROR(INDEX(AJ245:AO245,SMALL(IF(AD245:AI245=BH245,COLUMN(AD245:AI245)-COLUMN(AD245)+1),COUNTIF(AP245:AT245,BH245))),0)</f>
        <v>0</v>
      </c>
      <c r="BJ245" s="307">
        <f>IF(COUNTIF(AD245:AI245,0)=0,IF(COUNTIFS(AD245:AI245,"*F*")=0,SUM(LARGE(AD245:AI245,{1,2,3,4,5})),IF(COUNTIFS(AD245:AI245,"*F*")=1,SUM(LARGE(AD245:AI245,{1,2,3,4,5})),IF(COUNTIFS(AD245:AI245,"*F*")=2,"C",IF(COUNTIFS(AD245:AI245,"*F*")&gt;2,"F")))),IF(COUNTIFS(AD245:AH245,"*F*")=0,SUM(AD245:AH245),IF(COUNTIFS(AD245:AH245,"*F*")=1,"C",IF(COUNTIFS(AD245:AH245,"*F*")&gt;=2,"F"))))</f>
        <v>0</v>
      </c>
      <c r="BK245" s="308">
        <f t="shared" si="157"/>
        <v>0</v>
      </c>
    </row>
    <row r="246" spans="1:63" ht="15" x14ac:dyDescent="0.25">
      <c r="A246" s="317">
        <v>244</v>
      </c>
      <c r="B246" s="287" t="str">
        <f t="shared" si="130"/>
        <v/>
      </c>
      <c r="C246" s="296"/>
      <c r="D246" s="309"/>
      <c r="E246" s="309"/>
      <c r="F246" s="309"/>
      <c r="G246" s="309"/>
      <c r="H246" s="309"/>
      <c r="I246" s="309"/>
      <c r="J246" s="309"/>
      <c r="K246" s="309"/>
      <c r="L246" s="309"/>
      <c r="M246" s="309"/>
      <c r="N246" s="309"/>
      <c r="O246" s="309"/>
      <c r="P246" s="309"/>
      <c r="Q246" s="309"/>
      <c r="R246" s="309"/>
      <c r="S246" s="309"/>
      <c r="T246" s="309"/>
      <c r="U246" s="309"/>
      <c r="V246" s="309"/>
      <c r="W246" s="309"/>
      <c r="X246" s="294">
        <f t="shared" si="131"/>
        <v>0</v>
      </c>
      <c r="Y246" s="294">
        <f t="shared" si="132"/>
        <v>0</v>
      </c>
      <c r="Z246" s="294">
        <f t="shared" si="133"/>
        <v>0</v>
      </c>
      <c r="AA246" s="294">
        <f t="shared" si="134"/>
        <v>0</v>
      </c>
      <c r="AB246" s="294">
        <f t="shared" si="135"/>
        <v>0</v>
      </c>
      <c r="AC246" s="294">
        <f t="shared" si="136"/>
        <v>0</v>
      </c>
      <c r="AD246" s="284">
        <f t="shared" si="137"/>
        <v>0</v>
      </c>
      <c r="AE246" s="284">
        <f t="shared" si="138"/>
        <v>0</v>
      </c>
      <c r="AF246" s="284">
        <f t="shared" si="139"/>
        <v>0</v>
      </c>
      <c r="AG246" s="284">
        <f t="shared" si="140"/>
        <v>0</v>
      </c>
      <c r="AH246" s="284">
        <f t="shared" si="141"/>
        <v>0</v>
      </c>
      <c r="AI246" s="284">
        <f t="shared" si="142"/>
        <v>0</v>
      </c>
      <c r="AJ246" s="285">
        <f t="shared" si="143"/>
        <v>0</v>
      </c>
      <c r="AK246" s="285">
        <f t="shared" si="144"/>
        <v>0</v>
      </c>
      <c r="AL246" s="285">
        <f t="shared" si="145"/>
        <v>0</v>
      </c>
      <c r="AM246" s="285">
        <f t="shared" si="146"/>
        <v>0</v>
      </c>
      <c r="AN246" s="285">
        <f t="shared" si="147"/>
        <v>0</v>
      </c>
      <c r="AO246" s="285">
        <f t="shared" si="148"/>
        <v>0</v>
      </c>
      <c r="AP246" s="310">
        <f t="shared" si="149"/>
        <v>0</v>
      </c>
      <c r="AQ246" s="310">
        <f t="shared" si="150"/>
        <v>0</v>
      </c>
      <c r="AR246" s="310">
        <f t="shared" si="151"/>
        <v>0</v>
      </c>
      <c r="AS246" s="310">
        <f t="shared" si="152"/>
        <v>0</v>
      </c>
      <c r="AT246" s="310">
        <f t="shared" si="153"/>
        <v>0</v>
      </c>
      <c r="AU246" s="301">
        <f t="array" ref="AU246">IFERROR(INDEX(X246:AC246,SMALL(IF(AD246:AI246=AV246,COLUMN(AD246:AI246)-COLUMN(AD246)+1),COUNTIF(AP246:AP246,AV246))),0)</f>
        <v>0</v>
      </c>
      <c r="AV246" s="301">
        <f t="shared" si="154"/>
        <v>0</v>
      </c>
      <c r="AW246" s="301">
        <f t="array" ref="AW246">IFERROR(INDEX(AJ246:AO246,SMALL(IF(AD246:AI246=AV246,COLUMN(AD246:AI246)-COLUMN(AD246)+1),COUNTIF(AP246:AP246,AV246))),0)</f>
        <v>0</v>
      </c>
      <c r="AX246" s="302">
        <f t="array" ref="AX246">IFERROR(INDEX(X246:AC246,SMALL(IF(AD246:AI246=AY246,COLUMN(AD246:AI246)-COLUMN(AD246)+1),COUNTIF(AP246:AQ246,AY246))),0)</f>
        <v>0</v>
      </c>
      <c r="AY246" s="302">
        <f t="array" ref="AY246">IFERROR(LARGE(AD246:AI246,2),0)</f>
        <v>0</v>
      </c>
      <c r="AZ246" s="303">
        <f t="array" ref="AZ246">IFERROR(INDEX(AJ246:AO246,SMALL(IF(AD246:AI246=AY246,COLUMN(AD246:AI246)-COLUMN(AD246)+1),COUNTIF(AP246:AQ246,AY246))),0)</f>
        <v>0</v>
      </c>
      <c r="BA246" s="304">
        <f t="array" ref="BA246">IFERROR(INDEX(X246:AC246,SMALL(IF(AD246:AI246=BB246,COLUMN(AD246:AI246)-COLUMN(AD246)+1),COUNTIF(AP246:AR246,BB246))),0)</f>
        <v>0</v>
      </c>
      <c r="BB246" s="304">
        <f t="array" ref="BB246">IFERROR(LARGE(AD246:AI246,3),0)</f>
        <v>0</v>
      </c>
      <c r="BC246" s="304">
        <f t="array" ref="BC246">IFERROR(INDEX(AJ246:AO246,SMALL(IF(AD246:AI246=BB246,COLUMN(AD246:AI246)-COLUMN(AD246)+1),COUNTIF(AP246:AR246,BB246))),0)</f>
        <v>0</v>
      </c>
      <c r="BD246" s="305">
        <f t="array" ref="BD246">IFERROR(INDEX(X246:AC246,SMALL(IF(AD246:AI246=BE246,COLUMN(AD246:AI246)-COLUMN(AD246)+1),COUNTIF(AP246:AS246,BE246))),0)</f>
        <v>0</v>
      </c>
      <c r="BE246" s="305">
        <f t="shared" si="155"/>
        <v>0</v>
      </c>
      <c r="BF246" s="305">
        <f t="array" ref="BF246">IFERROR(INDEX(AJ246:AO246,SMALL(IF(AD246:AI246=BE246,COLUMN(AD246:AI246)-COLUMN(AD246)+1),COUNTIF(AP246:AS246,BE246))),0)</f>
        <v>0</v>
      </c>
      <c r="BG246" s="306">
        <f t="array" ref="BG246">IFERROR(INDEX(X246:AC246,SMALL(IF(AD246:AI246=BH246,COLUMN(AD246:AI246)-COLUMN(AD246)+1),COUNTIF(AP246:AT246,BH246))),0)</f>
        <v>0</v>
      </c>
      <c r="BH246" s="306">
        <f t="shared" si="156"/>
        <v>0</v>
      </c>
      <c r="BI246" s="306">
        <f t="array" ref="BI246">IFERROR(INDEX(AJ246:AO246,SMALL(IF(AD246:AI246=BH246,COLUMN(AD246:AI246)-COLUMN(AD246)+1),COUNTIF(AP246:AT246,BH246))),0)</f>
        <v>0</v>
      </c>
      <c r="BJ246" s="307">
        <f>IF(COUNTIF(AD246:AI246,0)=0,IF(COUNTIFS(AD246:AI246,"*F*")=0,SUM(LARGE(AD246:AI246,{1,2,3,4,5})),IF(COUNTIFS(AD246:AI246,"*F*")=1,SUM(LARGE(AD246:AI246,{1,2,3,4,5})),IF(COUNTIFS(AD246:AI246,"*F*")=2,"C",IF(COUNTIFS(AD246:AI246,"*F*")&gt;2,"F")))),IF(COUNTIFS(AD246:AH246,"*F*")=0,SUM(AD246:AH246),IF(COUNTIFS(AD246:AH246,"*F*")=1,"C",IF(COUNTIFS(AD246:AH246,"*F*")&gt;=2,"F"))))</f>
        <v>0</v>
      </c>
      <c r="BK246" s="308">
        <f t="shared" si="157"/>
        <v>0</v>
      </c>
    </row>
    <row r="247" spans="1:63" ht="15" x14ac:dyDescent="0.25">
      <c r="A247" s="317">
        <v>245</v>
      </c>
      <c r="B247" s="287" t="str">
        <f t="shared" si="130"/>
        <v/>
      </c>
      <c r="C247" s="296"/>
      <c r="D247" s="309"/>
      <c r="E247" s="309"/>
      <c r="F247" s="309"/>
      <c r="G247" s="309"/>
      <c r="H247" s="309"/>
      <c r="I247" s="309"/>
      <c r="J247" s="309"/>
      <c r="K247" s="309"/>
      <c r="L247" s="309"/>
      <c r="M247" s="309"/>
      <c r="N247" s="309"/>
      <c r="O247" s="309"/>
      <c r="P247" s="309"/>
      <c r="Q247" s="309"/>
      <c r="R247" s="309"/>
      <c r="S247" s="309"/>
      <c r="T247" s="309"/>
      <c r="U247" s="309"/>
      <c r="V247" s="309"/>
      <c r="W247" s="309"/>
      <c r="X247" s="294">
        <f t="shared" si="131"/>
        <v>0</v>
      </c>
      <c r="Y247" s="294">
        <f t="shared" si="132"/>
        <v>0</v>
      </c>
      <c r="Z247" s="294">
        <f t="shared" si="133"/>
        <v>0</v>
      </c>
      <c r="AA247" s="294">
        <f t="shared" si="134"/>
        <v>0</v>
      </c>
      <c r="AB247" s="294">
        <f t="shared" si="135"/>
        <v>0</v>
      </c>
      <c r="AC247" s="294">
        <f t="shared" si="136"/>
        <v>0</v>
      </c>
      <c r="AD247" s="284">
        <f t="shared" si="137"/>
        <v>0</v>
      </c>
      <c r="AE247" s="284">
        <f t="shared" si="138"/>
        <v>0</v>
      </c>
      <c r="AF247" s="284">
        <f t="shared" si="139"/>
        <v>0</v>
      </c>
      <c r="AG247" s="284">
        <f t="shared" si="140"/>
        <v>0</v>
      </c>
      <c r="AH247" s="284">
        <f t="shared" si="141"/>
        <v>0</v>
      </c>
      <c r="AI247" s="284">
        <f t="shared" si="142"/>
        <v>0</v>
      </c>
      <c r="AJ247" s="285">
        <f t="shared" si="143"/>
        <v>0</v>
      </c>
      <c r="AK247" s="285">
        <f t="shared" si="144"/>
        <v>0</v>
      </c>
      <c r="AL247" s="285">
        <f t="shared" si="145"/>
        <v>0</v>
      </c>
      <c r="AM247" s="285">
        <f t="shared" si="146"/>
        <v>0</v>
      </c>
      <c r="AN247" s="285">
        <f t="shared" si="147"/>
        <v>0</v>
      </c>
      <c r="AO247" s="285">
        <f t="shared" si="148"/>
        <v>0</v>
      </c>
      <c r="AP247" s="310">
        <f t="shared" si="149"/>
        <v>0</v>
      </c>
      <c r="AQ247" s="310">
        <f t="shared" si="150"/>
        <v>0</v>
      </c>
      <c r="AR247" s="310">
        <f t="shared" si="151"/>
        <v>0</v>
      </c>
      <c r="AS247" s="310">
        <f t="shared" si="152"/>
        <v>0</v>
      </c>
      <c r="AT247" s="310">
        <f t="shared" si="153"/>
        <v>0</v>
      </c>
      <c r="AU247" s="301">
        <f t="array" ref="AU247">IFERROR(INDEX(X247:AC247,SMALL(IF(AD247:AI247=AV247,COLUMN(AD247:AI247)-COLUMN(AD247)+1),COUNTIF(AP247:AP247,AV247))),0)</f>
        <v>0</v>
      </c>
      <c r="AV247" s="301">
        <f t="shared" si="154"/>
        <v>0</v>
      </c>
      <c r="AW247" s="301">
        <f t="array" ref="AW247">IFERROR(INDEX(AJ247:AO247,SMALL(IF(AD247:AI247=AV247,COLUMN(AD247:AI247)-COLUMN(AD247)+1),COUNTIF(AP247:AP247,AV247))),0)</f>
        <v>0</v>
      </c>
      <c r="AX247" s="302">
        <f t="array" ref="AX247">IFERROR(INDEX(X247:AC247,SMALL(IF(AD247:AI247=AY247,COLUMN(AD247:AI247)-COLUMN(AD247)+1),COUNTIF(AP247:AQ247,AY247))),0)</f>
        <v>0</v>
      </c>
      <c r="AY247" s="302">
        <f t="array" ref="AY247">IFERROR(LARGE(AD247:AI247,2),0)</f>
        <v>0</v>
      </c>
      <c r="AZ247" s="303">
        <f t="array" ref="AZ247">IFERROR(INDEX(AJ247:AO247,SMALL(IF(AD247:AI247=AY247,COLUMN(AD247:AI247)-COLUMN(AD247)+1),COUNTIF(AP247:AQ247,AY247))),0)</f>
        <v>0</v>
      </c>
      <c r="BA247" s="304">
        <f t="array" ref="BA247">IFERROR(INDEX(X247:AC247,SMALL(IF(AD247:AI247=BB247,COLUMN(AD247:AI247)-COLUMN(AD247)+1),COUNTIF(AP247:AR247,BB247))),0)</f>
        <v>0</v>
      </c>
      <c r="BB247" s="304">
        <f t="array" ref="BB247">IFERROR(LARGE(AD247:AI247,3),0)</f>
        <v>0</v>
      </c>
      <c r="BC247" s="304">
        <f t="array" ref="BC247">IFERROR(INDEX(AJ247:AO247,SMALL(IF(AD247:AI247=BB247,COLUMN(AD247:AI247)-COLUMN(AD247)+1),COUNTIF(AP247:AR247,BB247))),0)</f>
        <v>0</v>
      </c>
      <c r="BD247" s="305">
        <f t="array" ref="BD247">IFERROR(INDEX(X247:AC247,SMALL(IF(AD247:AI247=BE247,COLUMN(AD247:AI247)-COLUMN(AD247)+1),COUNTIF(AP247:AS247,BE247))),0)</f>
        <v>0</v>
      </c>
      <c r="BE247" s="305">
        <f t="shared" si="155"/>
        <v>0</v>
      </c>
      <c r="BF247" s="305">
        <f t="array" ref="BF247">IFERROR(INDEX(AJ247:AO247,SMALL(IF(AD247:AI247=BE247,COLUMN(AD247:AI247)-COLUMN(AD247)+1),COUNTIF(AP247:AS247,BE247))),0)</f>
        <v>0</v>
      </c>
      <c r="BG247" s="306">
        <f t="array" ref="BG247">IFERROR(INDEX(X247:AC247,SMALL(IF(AD247:AI247=BH247,COLUMN(AD247:AI247)-COLUMN(AD247)+1),COUNTIF(AP247:AT247,BH247))),0)</f>
        <v>0</v>
      </c>
      <c r="BH247" s="306">
        <f t="shared" si="156"/>
        <v>0</v>
      </c>
      <c r="BI247" s="306">
        <f t="array" ref="BI247">IFERROR(INDEX(AJ247:AO247,SMALL(IF(AD247:AI247=BH247,COLUMN(AD247:AI247)-COLUMN(AD247)+1),COUNTIF(AP247:AT247,BH247))),0)</f>
        <v>0</v>
      </c>
      <c r="BJ247" s="307">
        <f>IF(COUNTIF(AD247:AI247,0)=0,IF(COUNTIFS(AD247:AI247,"*F*")=0,SUM(LARGE(AD247:AI247,{1,2,3,4,5})),IF(COUNTIFS(AD247:AI247,"*F*")=1,SUM(LARGE(AD247:AI247,{1,2,3,4,5})),IF(COUNTIFS(AD247:AI247,"*F*")=2,"C",IF(COUNTIFS(AD247:AI247,"*F*")&gt;2,"F")))),IF(COUNTIFS(AD247:AH247,"*F*")=0,SUM(AD247:AH247),IF(COUNTIFS(AD247:AH247,"*F*")=1,"C",IF(COUNTIFS(AD247:AH247,"*F*")&gt;=2,"F"))))</f>
        <v>0</v>
      </c>
      <c r="BK247" s="308">
        <f t="shared" si="157"/>
        <v>0</v>
      </c>
    </row>
    <row r="248" spans="1:63" ht="15" x14ac:dyDescent="0.25">
      <c r="A248" s="317">
        <v>246</v>
      </c>
      <c r="B248" s="287" t="str">
        <f t="shared" si="130"/>
        <v/>
      </c>
      <c r="C248" s="296"/>
      <c r="D248" s="309"/>
      <c r="E248" s="309"/>
      <c r="F248" s="309"/>
      <c r="G248" s="309"/>
      <c r="H248" s="309"/>
      <c r="I248" s="309"/>
      <c r="J248" s="309"/>
      <c r="K248" s="309"/>
      <c r="L248" s="309"/>
      <c r="M248" s="309"/>
      <c r="N248" s="309"/>
      <c r="O248" s="309"/>
      <c r="P248" s="309"/>
      <c r="Q248" s="309"/>
      <c r="R248" s="309"/>
      <c r="S248" s="309"/>
      <c r="T248" s="309"/>
      <c r="U248" s="309"/>
      <c r="V248" s="309"/>
      <c r="W248" s="309"/>
      <c r="X248" s="294">
        <f t="shared" si="131"/>
        <v>0</v>
      </c>
      <c r="Y248" s="294">
        <f t="shared" si="132"/>
        <v>0</v>
      </c>
      <c r="Z248" s="294">
        <f t="shared" si="133"/>
        <v>0</v>
      </c>
      <c r="AA248" s="294">
        <f t="shared" si="134"/>
        <v>0</v>
      </c>
      <c r="AB248" s="294">
        <f t="shared" si="135"/>
        <v>0</v>
      </c>
      <c r="AC248" s="294">
        <f t="shared" si="136"/>
        <v>0</v>
      </c>
      <c r="AD248" s="284">
        <f t="shared" si="137"/>
        <v>0</v>
      </c>
      <c r="AE248" s="284">
        <f t="shared" si="138"/>
        <v>0</v>
      </c>
      <c r="AF248" s="284">
        <f t="shared" si="139"/>
        <v>0</v>
      </c>
      <c r="AG248" s="284">
        <f t="shared" si="140"/>
        <v>0</v>
      </c>
      <c r="AH248" s="284">
        <f t="shared" si="141"/>
        <v>0</v>
      </c>
      <c r="AI248" s="284">
        <f t="shared" si="142"/>
        <v>0</v>
      </c>
      <c r="AJ248" s="285">
        <f t="shared" si="143"/>
        <v>0</v>
      </c>
      <c r="AK248" s="285">
        <f t="shared" si="144"/>
        <v>0</v>
      </c>
      <c r="AL248" s="285">
        <f t="shared" si="145"/>
        <v>0</v>
      </c>
      <c r="AM248" s="285">
        <f t="shared" si="146"/>
        <v>0</v>
      </c>
      <c r="AN248" s="285">
        <f t="shared" si="147"/>
        <v>0</v>
      </c>
      <c r="AO248" s="285">
        <f t="shared" si="148"/>
        <v>0</v>
      </c>
      <c r="AP248" s="310">
        <f t="shared" si="149"/>
        <v>0</v>
      </c>
      <c r="AQ248" s="310">
        <f t="shared" si="150"/>
        <v>0</v>
      </c>
      <c r="AR248" s="310">
        <f t="shared" si="151"/>
        <v>0</v>
      </c>
      <c r="AS248" s="310">
        <f t="shared" si="152"/>
        <v>0</v>
      </c>
      <c r="AT248" s="310">
        <f t="shared" si="153"/>
        <v>0</v>
      </c>
      <c r="AU248" s="301">
        <f t="array" ref="AU248">IFERROR(INDEX(X248:AC248,SMALL(IF(AD248:AI248=AV248,COLUMN(AD248:AI248)-COLUMN(AD248)+1),COUNTIF(AP248:AP248,AV248))),0)</f>
        <v>0</v>
      </c>
      <c r="AV248" s="301">
        <f t="shared" si="154"/>
        <v>0</v>
      </c>
      <c r="AW248" s="301">
        <f t="array" ref="AW248">IFERROR(INDEX(AJ248:AO248,SMALL(IF(AD248:AI248=AV248,COLUMN(AD248:AI248)-COLUMN(AD248)+1),COUNTIF(AP248:AP248,AV248))),0)</f>
        <v>0</v>
      </c>
      <c r="AX248" s="302">
        <f t="array" ref="AX248">IFERROR(INDEX(X248:AC248,SMALL(IF(AD248:AI248=AY248,COLUMN(AD248:AI248)-COLUMN(AD248)+1),COUNTIF(AP248:AQ248,AY248))),0)</f>
        <v>0</v>
      </c>
      <c r="AY248" s="302">
        <f t="array" ref="AY248">IFERROR(LARGE(AD248:AI248,2),0)</f>
        <v>0</v>
      </c>
      <c r="AZ248" s="303">
        <f t="array" ref="AZ248">IFERROR(INDEX(AJ248:AO248,SMALL(IF(AD248:AI248=AY248,COLUMN(AD248:AI248)-COLUMN(AD248)+1),COUNTIF(AP248:AQ248,AY248))),0)</f>
        <v>0</v>
      </c>
      <c r="BA248" s="304">
        <f t="array" ref="BA248">IFERROR(INDEX(X248:AC248,SMALL(IF(AD248:AI248=BB248,COLUMN(AD248:AI248)-COLUMN(AD248)+1),COUNTIF(AP248:AR248,BB248))),0)</f>
        <v>0</v>
      </c>
      <c r="BB248" s="304">
        <f t="array" ref="BB248">IFERROR(LARGE(AD248:AI248,3),0)</f>
        <v>0</v>
      </c>
      <c r="BC248" s="304">
        <f t="array" ref="BC248">IFERROR(INDEX(AJ248:AO248,SMALL(IF(AD248:AI248=BB248,COLUMN(AD248:AI248)-COLUMN(AD248)+1),COUNTIF(AP248:AR248,BB248))),0)</f>
        <v>0</v>
      </c>
      <c r="BD248" s="305">
        <f t="array" ref="BD248">IFERROR(INDEX(X248:AC248,SMALL(IF(AD248:AI248=BE248,COLUMN(AD248:AI248)-COLUMN(AD248)+1),COUNTIF(AP248:AS248,BE248))),0)</f>
        <v>0</v>
      </c>
      <c r="BE248" s="305">
        <f t="shared" si="155"/>
        <v>0</v>
      </c>
      <c r="BF248" s="305">
        <f t="array" ref="BF248">IFERROR(INDEX(AJ248:AO248,SMALL(IF(AD248:AI248=BE248,COLUMN(AD248:AI248)-COLUMN(AD248)+1),COUNTIF(AP248:AS248,BE248))),0)</f>
        <v>0</v>
      </c>
      <c r="BG248" s="306">
        <f t="array" ref="BG248">IFERROR(INDEX(X248:AC248,SMALL(IF(AD248:AI248=BH248,COLUMN(AD248:AI248)-COLUMN(AD248)+1),COUNTIF(AP248:AT248,BH248))),0)</f>
        <v>0</v>
      </c>
      <c r="BH248" s="306">
        <f t="shared" si="156"/>
        <v>0</v>
      </c>
      <c r="BI248" s="306">
        <f t="array" ref="BI248">IFERROR(INDEX(AJ248:AO248,SMALL(IF(AD248:AI248=BH248,COLUMN(AD248:AI248)-COLUMN(AD248)+1),COUNTIF(AP248:AT248,BH248))),0)</f>
        <v>0</v>
      </c>
      <c r="BJ248" s="307">
        <f>IF(COUNTIF(AD248:AI248,0)=0,IF(COUNTIFS(AD248:AI248,"*F*")=0,SUM(LARGE(AD248:AI248,{1,2,3,4,5})),IF(COUNTIFS(AD248:AI248,"*F*")=1,SUM(LARGE(AD248:AI248,{1,2,3,4,5})),IF(COUNTIFS(AD248:AI248,"*F*")=2,"C",IF(COUNTIFS(AD248:AI248,"*F*")&gt;2,"F")))),IF(COUNTIFS(AD248:AH248,"*F*")=0,SUM(AD248:AH248),IF(COUNTIFS(AD248:AH248,"*F*")=1,"C",IF(COUNTIFS(AD248:AH248,"*F*")&gt;=2,"F"))))</f>
        <v>0</v>
      </c>
      <c r="BK248" s="308">
        <f t="shared" si="157"/>
        <v>0</v>
      </c>
    </row>
    <row r="249" spans="1:63" ht="15" x14ac:dyDescent="0.25">
      <c r="A249" s="317">
        <v>247</v>
      </c>
      <c r="B249" s="287" t="str">
        <f t="shared" si="130"/>
        <v/>
      </c>
      <c r="C249" s="296"/>
      <c r="D249" s="309"/>
      <c r="E249" s="309"/>
      <c r="F249" s="309"/>
      <c r="G249" s="309"/>
      <c r="H249" s="309"/>
      <c r="I249" s="309"/>
      <c r="J249" s="309"/>
      <c r="K249" s="309"/>
      <c r="L249" s="309"/>
      <c r="M249" s="309"/>
      <c r="N249" s="309"/>
      <c r="O249" s="309"/>
      <c r="P249" s="309"/>
      <c r="Q249" s="309"/>
      <c r="R249" s="309"/>
      <c r="S249" s="309"/>
      <c r="T249" s="309"/>
      <c r="U249" s="309"/>
      <c r="V249" s="309"/>
      <c r="W249" s="309"/>
      <c r="X249" s="294">
        <f t="shared" si="131"/>
        <v>0</v>
      </c>
      <c r="Y249" s="294">
        <f t="shared" si="132"/>
        <v>0</v>
      </c>
      <c r="Z249" s="294">
        <f t="shared" si="133"/>
        <v>0</v>
      </c>
      <c r="AA249" s="294">
        <f t="shared" si="134"/>
        <v>0</v>
      </c>
      <c r="AB249" s="294">
        <f t="shared" si="135"/>
        <v>0</v>
      </c>
      <c r="AC249" s="294">
        <f t="shared" si="136"/>
        <v>0</v>
      </c>
      <c r="AD249" s="284">
        <f t="shared" si="137"/>
        <v>0</v>
      </c>
      <c r="AE249" s="284">
        <f t="shared" si="138"/>
        <v>0</v>
      </c>
      <c r="AF249" s="284">
        <f t="shared" si="139"/>
        <v>0</v>
      </c>
      <c r="AG249" s="284">
        <f t="shared" si="140"/>
        <v>0</v>
      </c>
      <c r="AH249" s="284">
        <f t="shared" si="141"/>
        <v>0</v>
      </c>
      <c r="AI249" s="284">
        <f t="shared" si="142"/>
        <v>0</v>
      </c>
      <c r="AJ249" s="285">
        <f t="shared" si="143"/>
        <v>0</v>
      </c>
      <c r="AK249" s="285">
        <f t="shared" si="144"/>
        <v>0</v>
      </c>
      <c r="AL249" s="285">
        <f t="shared" si="145"/>
        <v>0</v>
      </c>
      <c r="AM249" s="285">
        <f t="shared" si="146"/>
        <v>0</v>
      </c>
      <c r="AN249" s="285">
        <f t="shared" si="147"/>
        <v>0</v>
      </c>
      <c r="AO249" s="285">
        <f t="shared" si="148"/>
        <v>0</v>
      </c>
      <c r="AP249" s="310">
        <f t="shared" si="149"/>
        <v>0</v>
      </c>
      <c r="AQ249" s="310">
        <f t="shared" si="150"/>
        <v>0</v>
      </c>
      <c r="AR249" s="310">
        <f t="shared" si="151"/>
        <v>0</v>
      </c>
      <c r="AS249" s="310">
        <f t="shared" si="152"/>
        <v>0</v>
      </c>
      <c r="AT249" s="310">
        <f t="shared" si="153"/>
        <v>0</v>
      </c>
      <c r="AU249" s="301">
        <f t="array" ref="AU249">IFERROR(INDEX(X249:AC249,SMALL(IF(AD249:AI249=AV249,COLUMN(AD249:AI249)-COLUMN(AD249)+1),COUNTIF(AP249:AP249,AV249))),0)</f>
        <v>0</v>
      </c>
      <c r="AV249" s="301">
        <f t="shared" si="154"/>
        <v>0</v>
      </c>
      <c r="AW249" s="301">
        <f t="array" ref="AW249">IFERROR(INDEX(AJ249:AO249,SMALL(IF(AD249:AI249=AV249,COLUMN(AD249:AI249)-COLUMN(AD249)+1),COUNTIF(AP249:AP249,AV249))),0)</f>
        <v>0</v>
      </c>
      <c r="AX249" s="302">
        <f t="array" ref="AX249">IFERROR(INDEX(X249:AC249,SMALL(IF(AD249:AI249=AY249,COLUMN(AD249:AI249)-COLUMN(AD249)+1),COUNTIF(AP249:AQ249,AY249))),0)</f>
        <v>0</v>
      </c>
      <c r="AY249" s="302">
        <f t="array" ref="AY249">IFERROR(LARGE(AD249:AI249,2),0)</f>
        <v>0</v>
      </c>
      <c r="AZ249" s="303">
        <f t="array" ref="AZ249">IFERROR(INDEX(AJ249:AO249,SMALL(IF(AD249:AI249=AY249,COLUMN(AD249:AI249)-COLUMN(AD249)+1),COUNTIF(AP249:AQ249,AY249))),0)</f>
        <v>0</v>
      </c>
      <c r="BA249" s="304">
        <f t="array" ref="BA249">IFERROR(INDEX(X249:AC249,SMALL(IF(AD249:AI249=BB249,COLUMN(AD249:AI249)-COLUMN(AD249)+1),COUNTIF(AP249:AR249,BB249))),0)</f>
        <v>0</v>
      </c>
      <c r="BB249" s="304">
        <f t="array" ref="BB249">IFERROR(LARGE(AD249:AI249,3),0)</f>
        <v>0</v>
      </c>
      <c r="BC249" s="304">
        <f t="array" ref="BC249">IFERROR(INDEX(AJ249:AO249,SMALL(IF(AD249:AI249=BB249,COLUMN(AD249:AI249)-COLUMN(AD249)+1),COUNTIF(AP249:AR249,BB249))),0)</f>
        <v>0</v>
      </c>
      <c r="BD249" s="305">
        <f t="array" ref="BD249">IFERROR(INDEX(X249:AC249,SMALL(IF(AD249:AI249=BE249,COLUMN(AD249:AI249)-COLUMN(AD249)+1),COUNTIF(AP249:AS249,BE249))),0)</f>
        <v>0</v>
      </c>
      <c r="BE249" s="305">
        <f t="shared" si="155"/>
        <v>0</v>
      </c>
      <c r="BF249" s="305">
        <f t="array" ref="BF249">IFERROR(INDEX(AJ249:AO249,SMALL(IF(AD249:AI249=BE249,COLUMN(AD249:AI249)-COLUMN(AD249)+1),COUNTIF(AP249:AS249,BE249))),0)</f>
        <v>0</v>
      </c>
      <c r="BG249" s="306">
        <f t="array" ref="BG249">IFERROR(INDEX(X249:AC249,SMALL(IF(AD249:AI249=BH249,COLUMN(AD249:AI249)-COLUMN(AD249)+1),COUNTIF(AP249:AT249,BH249))),0)</f>
        <v>0</v>
      </c>
      <c r="BH249" s="306">
        <f t="shared" si="156"/>
        <v>0</v>
      </c>
      <c r="BI249" s="306">
        <f t="array" ref="BI249">IFERROR(INDEX(AJ249:AO249,SMALL(IF(AD249:AI249=BH249,COLUMN(AD249:AI249)-COLUMN(AD249)+1),COUNTIF(AP249:AT249,BH249))),0)</f>
        <v>0</v>
      </c>
      <c r="BJ249" s="307">
        <f>IF(COUNTIF(AD249:AI249,0)=0,IF(COUNTIFS(AD249:AI249,"*F*")=0,SUM(LARGE(AD249:AI249,{1,2,3,4,5})),IF(COUNTIFS(AD249:AI249,"*F*")=1,SUM(LARGE(AD249:AI249,{1,2,3,4,5})),IF(COUNTIFS(AD249:AI249,"*F*")=2,"C",IF(COUNTIFS(AD249:AI249,"*F*")&gt;2,"F")))),IF(COUNTIFS(AD249:AH249,"*F*")=0,SUM(AD249:AH249),IF(COUNTIFS(AD249:AH249,"*F*")=1,"C",IF(COUNTIFS(AD249:AH249,"*F*")&gt;=2,"F"))))</f>
        <v>0</v>
      </c>
      <c r="BK249" s="308">
        <f t="shared" si="157"/>
        <v>0</v>
      </c>
    </row>
    <row r="250" spans="1:63" ht="15" x14ac:dyDescent="0.25">
      <c r="A250" s="317">
        <v>248</v>
      </c>
      <c r="B250" s="287" t="str">
        <f t="shared" si="130"/>
        <v/>
      </c>
      <c r="C250" s="296"/>
      <c r="D250" s="309"/>
      <c r="E250" s="309"/>
      <c r="F250" s="309"/>
      <c r="G250" s="309"/>
      <c r="H250" s="309"/>
      <c r="I250" s="309"/>
      <c r="J250" s="309"/>
      <c r="K250" s="309"/>
      <c r="L250" s="309"/>
      <c r="M250" s="309"/>
      <c r="N250" s="309"/>
      <c r="O250" s="309"/>
      <c r="P250" s="309"/>
      <c r="Q250" s="309"/>
      <c r="R250" s="309"/>
      <c r="S250" s="309"/>
      <c r="T250" s="309"/>
      <c r="U250" s="309"/>
      <c r="V250" s="309"/>
      <c r="W250" s="309"/>
      <c r="X250" s="294">
        <f t="shared" si="131"/>
        <v>0</v>
      </c>
      <c r="Y250" s="294">
        <f t="shared" si="132"/>
        <v>0</v>
      </c>
      <c r="Z250" s="294">
        <f t="shared" si="133"/>
        <v>0</v>
      </c>
      <c r="AA250" s="294">
        <f t="shared" si="134"/>
        <v>0</v>
      </c>
      <c r="AB250" s="294">
        <f t="shared" si="135"/>
        <v>0</v>
      </c>
      <c r="AC250" s="294">
        <f t="shared" si="136"/>
        <v>0</v>
      </c>
      <c r="AD250" s="284">
        <f t="shared" si="137"/>
        <v>0</v>
      </c>
      <c r="AE250" s="284">
        <f t="shared" si="138"/>
        <v>0</v>
      </c>
      <c r="AF250" s="284">
        <f t="shared" si="139"/>
        <v>0</v>
      </c>
      <c r="AG250" s="284">
        <f t="shared" si="140"/>
        <v>0</v>
      </c>
      <c r="AH250" s="284">
        <f t="shared" si="141"/>
        <v>0</v>
      </c>
      <c r="AI250" s="284">
        <f t="shared" si="142"/>
        <v>0</v>
      </c>
      <c r="AJ250" s="285">
        <f t="shared" si="143"/>
        <v>0</v>
      </c>
      <c r="AK250" s="285">
        <f t="shared" si="144"/>
        <v>0</v>
      </c>
      <c r="AL250" s="285">
        <f t="shared" si="145"/>
        <v>0</v>
      </c>
      <c r="AM250" s="285">
        <f t="shared" si="146"/>
        <v>0</v>
      </c>
      <c r="AN250" s="285">
        <f t="shared" si="147"/>
        <v>0</v>
      </c>
      <c r="AO250" s="285">
        <f t="shared" si="148"/>
        <v>0</v>
      </c>
      <c r="AP250" s="310">
        <f t="shared" si="149"/>
        <v>0</v>
      </c>
      <c r="AQ250" s="310">
        <f t="shared" si="150"/>
        <v>0</v>
      </c>
      <c r="AR250" s="310">
        <f t="shared" si="151"/>
        <v>0</v>
      </c>
      <c r="AS250" s="310">
        <f t="shared" si="152"/>
        <v>0</v>
      </c>
      <c r="AT250" s="310">
        <f t="shared" si="153"/>
        <v>0</v>
      </c>
      <c r="AU250" s="301">
        <f t="array" ref="AU250">IFERROR(INDEX(X250:AC250,SMALL(IF(AD250:AI250=AV250,COLUMN(AD250:AI250)-COLUMN(AD250)+1),COUNTIF(AP250:AP250,AV250))),0)</f>
        <v>0</v>
      </c>
      <c r="AV250" s="301">
        <f t="shared" si="154"/>
        <v>0</v>
      </c>
      <c r="AW250" s="301">
        <f t="array" ref="AW250">IFERROR(INDEX(AJ250:AO250,SMALL(IF(AD250:AI250=AV250,COLUMN(AD250:AI250)-COLUMN(AD250)+1),COUNTIF(AP250:AP250,AV250))),0)</f>
        <v>0</v>
      </c>
      <c r="AX250" s="302">
        <f t="array" ref="AX250">IFERROR(INDEX(X250:AC250,SMALL(IF(AD250:AI250=AY250,COLUMN(AD250:AI250)-COLUMN(AD250)+1),COUNTIF(AP250:AQ250,AY250))),0)</f>
        <v>0</v>
      </c>
      <c r="AY250" s="302">
        <f t="array" ref="AY250">IFERROR(LARGE(AD250:AI250,2),0)</f>
        <v>0</v>
      </c>
      <c r="AZ250" s="303">
        <f t="array" ref="AZ250">IFERROR(INDEX(AJ250:AO250,SMALL(IF(AD250:AI250=AY250,COLUMN(AD250:AI250)-COLUMN(AD250)+1),COUNTIF(AP250:AQ250,AY250))),0)</f>
        <v>0</v>
      </c>
      <c r="BA250" s="304">
        <f t="array" ref="BA250">IFERROR(INDEX(X250:AC250,SMALL(IF(AD250:AI250=BB250,COLUMN(AD250:AI250)-COLUMN(AD250)+1),COUNTIF(AP250:AR250,BB250))),0)</f>
        <v>0</v>
      </c>
      <c r="BB250" s="304">
        <f t="array" ref="BB250">IFERROR(LARGE(AD250:AI250,3),0)</f>
        <v>0</v>
      </c>
      <c r="BC250" s="304">
        <f t="array" ref="BC250">IFERROR(INDEX(AJ250:AO250,SMALL(IF(AD250:AI250=BB250,COLUMN(AD250:AI250)-COLUMN(AD250)+1),COUNTIF(AP250:AR250,BB250))),0)</f>
        <v>0</v>
      </c>
      <c r="BD250" s="305">
        <f t="array" ref="BD250">IFERROR(INDEX(X250:AC250,SMALL(IF(AD250:AI250=BE250,COLUMN(AD250:AI250)-COLUMN(AD250)+1),COUNTIF(AP250:AS250,BE250))),0)</f>
        <v>0</v>
      </c>
      <c r="BE250" s="305">
        <f t="shared" si="155"/>
        <v>0</v>
      </c>
      <c r="BF250" s="305">
        <f t="array" ref="BF250">IFERROR(INDEX(AJ250:AO250,SMALL(IF(AD250:AI250=BE250,COLUMN(AD250:AI250)-COLUMN(AD250)+1),COUNTIF(AP250:AS250,BE250))),0)</f>
        <v>0</v>
      </c>
      <c r="BG250" s="306">
        <f t="array" ref="BG250">IFERROR(INDEX(X250:AC250,SMALL(IF(AD250:AI250=BH250,COLUMN(AD250:AI250)-COLUMN(AD250)+1),COUNTIF(AP250:AT250,BH250))),0)</f>
        <v>0</v>
      </c>
      <c r="BH250" s="306">
        <f t="shared" si="156"/>
        <v>0</v>
      </c>
      <c r="BI250" s="306">
        <f t="array" ref="BI250">IFERROR(INDEX(AJ250:AO250,SMALL(IF(AD250:AI250=BH250,COLUMN(AD250:AI250)-COLUMN(AD250)+1),COUNTIF(AP250:AT250,BH250))),0)</f>
        <v>0</v>
      </c>
      <c r="BJ250" s="307">
        <f>IF(COUNTIF(AD250:AI250,0)=0,IF(COUNTIFS(AD250:AI250,"*F*")=0,SUM(LARGE(AD250:AI250,{1,2,3,4,5})),IF(COUNTIFS(AD250:AI250,"*F*")=1,SUM(LARGE(AD250:AI250,{1,2,3,4,5})),IF(COUNTIFS(AD250:AI250,"*F*")=2,"C",IF(COUNTIFS(AD250:AI250,"*F*")&gt;2,"F")))),IF(COUNTIFS(AD250:AH250,"*F*")=0,SUM(AD250:AH250),IF(COUNTIFS(AD250:AH250,"*F*")=1,"C",IF(COUNTIFS(AD250:AH250,"*F*")&gt;=2,"F"))))</f>
        <v>0</v>
      </c>
      <c r="BK250" s="308">
        <f t="shared" si="157"/>
        <v>0</v>
      </c>
    </row>
    <row r="251" spans="1:63" ht="15" x14ac:dyDescent="0.25">
      <c r="A251" s="317">
        <v>249</v>
      </c>
      <c r="B251" s="287" t="str">
        <f t="shared" si="130"/>
        <v/>
      </c>
      <c r="C251" s="296"/>
      <c r="D251" s="309"/>
      <c r="E251" s="309"/>
      <c r="F251" s="309"/>
      <c r="G251" s="309"/>
      <c r="H251" s="309"/>
      <c r="I251" s="309"/>
      <c r="J251" s="309"/>
      <c r="K251" s="309"/>
      <c r="L251" s="309"/>
      <c r="M251" s="309"/>
      <c r="N251" s="309"/>
      <c r="O251" s="309"/>
      <c r="P251" s="309"/>
      <c r="Q251" s="309"/>
      <c r="R251" s="309"/>
      <c r="S251" s="309"/>
      <c r="T251" s="309"/>
      <c r="U251" s="309"/>
      <c r="V251" s="309"/>
      <c r="W251" s="309"/>
      <c r="X251" s="294">
        <f t="shared" si="131"/>
        <v>0</v>
      </c>
      <c r="Y251" s="294">
        <f t="shared" si="132"/>
        <v>0</v>
      </c>
      <c r="Z251" s="294">
        <f t="shared" si="133"/>
        <v>0</v>
      </c>
      <c r="AA251" s="294">
        <f t="shared" si="134"/>
        <v>0</v>
      </c>
      <c r="AB251" s="294">
        <f t="shared" si="135"/>
        <v>0</v>
      </c>
      <c r="AC251" s="294">
        <f t="shared" si="136"/>
        <v>0</v>
      </c>
      <c r="AD251" s="284">
        <f t="shared" si="137"/>
        <v>0</v>
      </c>
      <c r="AE251" s="284">
        <f t="shared" si="138"/>
        <v>0</v>
      </c>
      <c r="AF251" s="284">
        <f t="shared" si="139"/>
        <v>0</v>
      </c>
      <c r="AG251" s="284">
        <f t="shared" si="140"/>
        <v>0</v>
      </c>
      <c r="AH251" s="284">
        <f t="shared" si="141"/>
        <v>0</v>
      </c>
      <c r="AI251" s="284">
        <f t="shared" si="142"/>
        <v>0</v>
      </c>
      <c r="AJ251" s="285">
        <f t="shared" si="143"/>
        <v>0</v>
      </c>
      <c r="AK251" s="285">
        <f t="shared" si="144"/>
        <v>0</v>
      </c>
      <c r="AL251" s="285">
        <f t="shared" si="145"/>
        <v>0</v>
      </c>
      <c r="AM251" s="285">
        <f t="shared" si="146"/>
        <v>0</v>
      </c>
      <c r="AN251" s="285">
        <f t="shared" si="147"/>
        <v>0</v>
      </c>
      <c r="AO251" s="285">
        <f t="shared" si="148"/>
        <v>0</v>
      </c>
      <c r="AP251" s="310">
        <f t="shared" si="149"/>
        <v>0</v>
      </c>
      <c r="AQ251" s="310">
        <f t="shared" si="150"/>
        <v>0</v>
      </c>
      <c r="AR251" s="310">
        <f t="shared" si="151"/>
        <v>0</v>
      </c>
      <c r="AS251" s="310">
        <f t="shared" si="152"/>
        <v>0</v>
      </c>
      <c r="AT251" s="310">
        <f t="shared" si="153"/>
        <v>0</v>
      </c>
      <c r="AU251" s="301">
        <f t="array" ref="AU251">IFERROR(INDEX(X251:AC251,SMALL(IF(AD251:AI251=AV251,COLUMN(AD251:AI251)-COLUMN(AD251)+1),COUNTIF(AP251:AP251,AV251))),0)</f>
        <v>0</v>
      </c>
      <c r="AV251" s="301">
        <f t="shared" si="154"/>
        <v>0</v>
      </c>
      <c r="AW251" s="301">
        <f t="array" ref="AW251">IFERROR(INDEX(AJ251:AO251,SMALL(IF(AD251:AI251=AV251,COLUMN(AD251:AI251)-COLUMN(AD251)+1),COUNTIF(AP251:AP251,AV251))),0)</f>
        <v>0</v>
      </c>
      <c r="AX251" s="302">
        <f t="array" ref="AX251">IFERROR(INDEX(X251:AC251,SMALL(IF(AD251:AI251=AY251,COLUMN(AD251:AI251)-COLUMN(AD251)+1),COUNTIF(AP251:AQ251,AY251))),0)</f>
        <v>0</v>
      </c>
      <c r="AY251" s="302">
        <f t="array" ref="AY251">IFERROR(LARGE(AD251:AI251,2),0)</f>
        <v>0</v>
      </c>
      <c r="AZ251" s="303">
        <f t="array" ref="AZ251">IFERROR(INDEX(AJ251:AO251,SMALL(IF(AD251:AI251=AY251,COLUMN(AD251:AI251)-COLUMN(AD251)+1),COUNTIF(AP251:AQ251,AY251))),0)</f>
        <v>0</v>
      </c>
      <c r="BA251" s="304">
        <f t="array" ref="BA251">IFERROR(INDEX(X251:AC251,SMALL(IF(AD251:AI251=BB251,COLUMN(AD251:AI251)-COLUMN(AD251)+1),COUNTIF(AP251:AR251,BB251))),0)</f>
        <v>0</v>
      </c>
      <c r="BB251" s="304">
        <f t="array" ref="BB251">IFERROR(LARGE(AD251:AI251,3),0)</f>
        <v>0</v>
      </c>
      <c r="BC251" s="304">
        <f t="array" ref="BC251">IFERROR(INDEX(AJ251:AO251,SMALL(IF(AD251:AI251=BB251,COLUMN(AD251:AI251)-COLUMN(AD251)+1),COUNTIF(AP251:AR251,BB251))),0)</f>
        <v>0</v>
      </c>
      <c r="BD251" s="305">
        <f t="array" ref="BD251">IFERROR(INDEX(X251:AC251,SMALL(IF(AD251:AI251=BE251,COLUMN(AD251:AI251)-COLUMN(AD251)+1),COUNTIF(AP251:AS251,BE251))),0)</f>
        <v>0</v>
      </c>
      <c r="BE251" s="305">
        <f t="shared" si="155"/>
        <v>0</v>
      </c>
      <c r="BF251" s="305">
        <f t="array" ref="BF251">IFERROR(INDEX(AJ251:AO251,SMALL(IF(AD251:AI251=BE251,COLUMN(AD251:AI251)-COLUMN(AD251)+1),COUNTIF(AP251:AS251,BE251))),0)</f>
        <v>0</v>
      </c>
      <c r="BG251" s="306">
        <f t="array" ref="BG251">IFERROR(INDEX(X251:AC251,SMALL(IF(AD251:AI251=BH251,COLUMN(AD251:AI251)-COLUMN(AD251)+1),COUNTIF(AP251:AT251,BH251))),0)</f>
        <v>0</v>
      </c>
      <c r="BH251" s="306">
        <f t="shared" si="156"/>
        <v>0</v>
      </c>
      <c r="BI251" s="306">
        <f t="array" ref="BI251">IFERROR(INDEX(AJ251:AO251,SMALL(IF(AD251:AI251=BH251,COLUMN(AD251:AI251)-COLUMN(AD251)+1),COUNTIF(AP251:AT251,BH251))),0)</f>
        <v>0</v>
      </c>
      <c r="BJ251" s="307">
        <f>IF(COUNTIF(AD251:AI251,0)=0,IF(COUNTIFS(AD251:AI251,"*F*")=0,SUM(LARGE(AD251:AI251,{1,2,3,4,5})),IF(COUNTIFS(AD251:AI251,"*F*")=1,SUM(LARGE(AD251:AI251,{1,2,3,4,5})),IF(COUNTIFS(AD251:AI251,"*F*")=2,"C",IF(COUNTIFS(AD251:AI251,"*F*")&gt;2,"F")))),IF(COUNTIFS(AD251:AH251,"*F*")=0,SUM(AD251:AH251),IF(COUNTIFS(AD251:AH251,"*F*")=1,"C",IF(COUNTIFS(AD251:AH251,"*F*")&gt;=2,"F"))))</f>
        <v>0</v>
      </c>
      <c r="BK251" s="308">
        <f t="shared" si="157"/>
        <v>0</v>
      </c>
    </row>
    <row r="252" spans="1:63" ht="15" x14ac:dyDescent="0.25">
      <c r="A252" s="317">
        <v>250</v>
      </c>
      <c r="B252" s="287" t="str">
        <f t="shared" si="130"/>
        <v/>
      </c>
      <c r="C252" s="296"/>
      <c r="D252" s="309"/>
      <c r="E252" s="309"/>
      <c r="F252" s="309"/>
      <c r="G252" s="309"/>
      <c r="H252" s="309"/>
      <c r="I252" s="309"/>
      <c r="J252" s="309"/>
      <c r="K252" s="309"/>
      <c r="L252" s="309"/>
      <c r="M252" s="309"/>
      <c r="N252" s="309"/>
      <c r="O252" s="309"/>
      <c r="P252" s="309"/>
      <c r="Q252" s="309"/>
      <c r="R252" s="309"/>
      <c r="S252" s="309"/>
      <c r="T252" s="309"/>
      <c r="U252" s="309"/>
      <c r="V252" s="309"/>
      <c r="W252" s="309"/>
      <c r="X252" s="294">
        <f t="shared" si="131"/>
        <v>0</v>
      </c>
      <c r="Y252" s="294">
        <f t="shared" si="132"/>
        <v>0</v>
      </c>
      <c r="Z252" s="294">
        <f t="shared" si="133"/>
        <v>0</v>
      </c>
      <c r="AA252" s="294">
        <f t="shared" si="134"/>
        <v>0</v>
      </c>
      <c r="AB252" s="294">
        <f t="shared" si="135"/>
        <v>0</v>
      </c>
      <c r="AC252" s="294">
        <f t="shared" si="136"/>
        <v>0</v>
      </c>
      <c r="AD252" s="284">
        <f t="shared" si="137"/>
        <v>0</v>
      </c>
      <c r="AE252" s="284">
        <f t="shared" si="138"/>
        <v>0</v>
      </c>
      <c r="AF252" s="284">
        <f t="shared" si="139"/>
        <v>0</v>
      </c>
      <c r="AG252" s="284">
        <f t="shared" si="140"/>
        <v>0</v>
      </c>
      <c r="AH252" s="284">
        <f t="shared" si="141"/>
        <v>0</v>
      </c>
      <c r="AI252" s="284">
        <f t="shared" si="142"/>
        <v>0</v>
      </c>
      <c r="AJ252" s="285">
        <f t="shared" si="143"/>
        <v>0</v>
      </c>
      <c r="AK252" s="285">
        <f t="shared" si="144"/>
        <v>0</v>
      </c>
      <c r="AL252" s="285">
        <f t="shared" si="145"/>
        <v>0</v>
      </c>
      <c r="AM252" s="285">
        <f t="shared" si="146"/>
        <v>0</v>
      </c>
      <c r="AN252" s="285">
        <f t="shared" si="147"/>
        <v>0</v>
      </c>
      <c r="AO252" s="285">
        <f t="shared" si="148"/>
        <v>0</v>
      </c>
      <c r="AP252" s="310">
        <f t="shared" si="149"/>
        <v>0</v>
      </c>
      <c r="AQ252" s="310">
        <f t="shared" si="150"/>
        <v>0</v>
      </c>
      <c r="AR252" s="310">
        <f t="shared" si="151"/>
        <v>0</v>
      </c>
      <c r="AS252" s="310">
        <f t="shared" si="152"/>
        <v>0</v>
      </c>
      <c r="AT252" s="310">
        <f t="shared" si="153"/>
        <v>0</v>
      </c>
      <c r="AU252" s="301">
        <f t="array" ref="AU252">IFERROR(INDEX(X252:AC252,SMALL(IF(AD252:AI252=AV252,COLUMN(AD252:AI252)-COLUMN(AD252)+1),COUNTIF(AP252:AP252,AV252))),0)</f>
        <v>0</v>
      </c>
      <c r="AV252" s="301">
        <f t="shared" si="154"/>
        <v>0</v>
      </c>
      <c r="AW252" s="301">
        <f t="array" ref="AW252">IFERROR(INDEX(AJ252:AO252,SMALL(IF(AD252:AI252=AV252,COLUMN(AD252:AI252)-COLUMN(AD252)+1),COUNTIF(AP252:AP252,AV252))),0)</f>
        <v>0</v>
      </c>
      <c r="AX252" s="302">
        <f t="array" ref="AX252">IFERROR(INDEX(X252:AC252,SMALL(IF(AD252:AI252=AY252,COLUMN(AD252:AI252)-COLUMN(AD252)+1),COUNTIF(AP252:AQ252,AY252))),0)</f>
        <v>0</v>
      </c>
      <c r="AY252" s="302">
        <f t="array" ref="AY252">IFERROR(LARGE(AD252:AI252,2),0)</f>
        <v>0</v>
      </c>
      <c r="AZ252" s="303">
        <f t="array" ref="AZ252">IFERROR(INDEX(AJ252:AO252,SMALL(IF(AD252:AI252=AY252,COLUMN(AD252:AI252)-COLUMN(AD252)+1),COUNTIF(AP252:AQ252,AY252))),0)</f>
        <v>0</v>
      </c>
      <c r="BA252" s="304">
        <f t="array" ref="BA252">IFERROR(INDEX(X252:AC252,SMALL(IF(AD252:AI252=BB252,COLUMN(AD252:AI252)-COLUMN(AD252)+1),COUNTIF(AP252:AR252,BB252))),0)</f>
        <v>0</v>
      </c>
      <c r="BB252" s="304">
        <f t="array" ref="BB252">IFERROR(LARGE(AD252:AI252,3),0)</f>
        <v>0</v>
      </c>
      <c r="BC252" s="304">
        <f t="array" ref="BC252">IFERROR(INDEX(AJ252:AO252,SMALL(IF(AD252:AI252=BB252,COLUMN(AD252:AI252)-COLUMN(AD252)+1),COUNTIF(AP252:AR252,BB252))),0)</f>
        <v>0</v>
      </c>
      <c r="BD252" s="305">
        <f t="array" ref="BD252">IFERROR(INDEX(X252:AC252,SMALL(IF(AD252:AI252=BE252,COLUMN(AD252:AI252)-COLUMN(AD252)+1),COUNTIF(AP252:AS252,BE252))),0)</f>
        <v>0</v>
      </c>
      <c r="BE252" s="305">
        <f t="shared" si="155"/>
        <v>0</v>
      </c>
      <c r="BF252" s="305">
        <f t="array" ref="BF252">IFERROR(INDEX(AJ252:AO252,SMALL(IF(AD252:AI252=BE252,COLUMN(AD252:AI252)-COLUMN(AD252)+1),COUNTIF(AP252:AS252,BE252))),0)</f>
        <v>0</v>
      </c>
      <c r="BG252" s="306">
        <f t="array" ref="BG252">IFERROR(INDEX(X252:AC252,SMALL(IF(AD252:AI252=BH252,COLUMN(AD252:AI252)-COLUMN(AD252)+1),COUNTIF(AP252:AT252,BH252))),0)</f>
        <v>0</v>
      </c>
      <c r="BH252" s="306">
        <f t="shared" si="156"/>
        <v>0</v>
      </c>
      <c r="BI252" s="306">
        <f t="array" ref="BI252">IFERROR(INDEX(AJ252:AO252,SMALL(IF(AD252:AI252=BH252,COLUMN(AD252:AI252)-COLUMN(AD252)+1),COUNTIF(AP252:AT252,BH252))),0)</f>
        <v>0</v>
      </c>
      <c r="BJ252" s="307">
        <f>IF(COUNTIF(AD252:AI252,0)=0,IF(COUNTIFS(AD252:AI252,"*F*")=0,SUM(LARGE(AD252:AI252,{1,2,3,4,5})),IF(COUNTIFS(AD252:AI252,"*F*")=1,SUM(LARGE(AD252:AI252,{1,2,3,4,5})),IF(COUNTIFS(AD252:AI252,"*F*")=2,"C",IF(COUNTIFS(AD252:AI252,"*F*")&gt;2,"F")))),IF(COUNTIFS(AD252:AH252,"*F*")=0,SUM(AD252:AH252),IF(COUNTIFS(AD252:AH252,"*F*")=1,"C",IF(COUNTIFS(AD252:AH252,"*F*")&gt;=2,"F"))))</f>
        <v>0</v>
      </c>
      <c r="BK252" s="308">
        <f t="shared" si="157"/>
        <v>0</v>
      </c>
    </row>
    <row r="253" spans="1:63" ht="15" x14ac:dyDescent="0.25">
      <c r="A253" s="317">
        <v>251</v>
      </c>
      <c r="B253" s="287" t="str">
        <f t="shared" si="130"/>
        <v/>
      </c>
      <c r="C253" s="296"/>
      <c r="D253" s="309"/>
      <c r="E253" s="309"/>
      <c r="F253" s="309"/>
      <c r="G253" s="309"/>
      <c r="H253" s="309"/>
      <c r="I253" s="309"/>
      <c r="J253" s="309"/>
      <c r="K253" s="309"/>
      <c r="L253" s="309"/>
      <c r="M253" s="309"/>
      <c r="N253" s="309"/>
      <c r="O253" s="309"/>
      <c r="P253" s="309"/>
      <c r="Q253" s="309"/>
      <c r="R253" s="309"/>
      <c r="S253" s="309"/>
      <c r="T253" s="309"/>
      <c r="U253" s="309"/>
      <c r="V253" s="309"/>
      <c r="W253" s="309"/>
      <c r="X253" s="294">
        <f t="shared" si="131"/>
        <v>0</v>
      </c>
      <c r="Y253" s="294">
        <f t="shared" si="132"/>
        <v>0</v>
      </c>
      <c r="Z253" s="294">
        <f t="shared" si="133"/>
        <v>0</v>
      </c>
      <c r="AA253" s="294">
        <f t="shared" si="134"/>
        <v>0</v>
      </c>
      <c r="AB253" s="294">
        <f t="shared" si="135"/>
        <v>0</v>
      </c>
      <c r="AC253" s="294">
        <f t="shared" si="136"/>
        <v>0</v>
      </c>
      <c r="AD253" s="284">
        <f t="shared" si="137"/>
        <v>0</v>
      </c>
      <c r="AE253" s="284">
        <f t="shared" si="138"/>
        <v>0</v>
      </c>
      <c r="AF253" s="284">
        <f t="shared" si="139"/>
        <v>0</v>
      </c>
      <c r="AG253" s="284">
        <f t="shared" si="140"/>
        <v>0</v>
      </c>
      <c r="AH253" s="284">
        <f t="shared" si="141"/>
        <v>0</v>
      </c>
      <c r="AI253" s="284">
        <f t="shared" si="142"/>
        <v>0</v>
      </c>
      <c r="AJ253" s="285">
        <f t="shared" si="143"/>
        <v>0</v>
      </c>
      <c r="AK253" s="285">
        <f t="shared" si="144"/>
        <v>0</v>
      </c>
      <c r="AL253" s="285">
        <f t="shared" si="145"/>
        <v>0</v>
      </c>
      <c r="AM253" s="285">
        <f t="shared" si="146"/>
        <v>0</v>
      </c>
      <c r="AN253" s="285">
        <f t="shared" si="147"/>
        <v>0</v>
      </c>
      <c r="AO253" s="285">
        <f t="shared" si="148"/>
        <v>0</v>
      </c>
      <c r="AP253" s="310">
        <f t="shared" si="149"/>
        <v>0</v>
      </c>
      <c r="AQ253" s="310">
        <f t="shared" si="150"/>
        <v>0</v>
      </c>
      <c r="AR253" s="310">
        <f t="shared" si="151"/>
        <v>0</v>
      </c>
      <c r="AS253" s="310">
        <f t="shared" si="152"/>
        <v>0</v>
      </c>
      <c r="AT253" s="310">
        <f t="shared" si="153"/>
        <v>0</v>
      </c>
      <c r="AU253" s="301">
        <f t="array" ref="AU253">IFERROR(INDEX(X253:AC253,SMALL(IF(AD253:AI253=AV253,COLUMN(AD253:AI253)-COLUMN(AD253)+1),COUNTIF(AP253:AP253,AV253))),0)</f>
        <v>0</v>
      </c>
      <c r="AV253" s="301">
        <f t="shared" si="154"/>
        <v>0</v>
      </c>
      <c r="AW253" s="301">
        <f t="array" ref="AW253">IFERROR(INDEX(AJ253:AO253,SMALL(IF(AD253:AI253=AV253,COLUMN(AD253:AI253)-COLUMN(AD253)+1),COUNTIF(AP253:AP253,AV253))),0)</f>
        <v>0</v>
      </c>
      <c r="AX253" s="302">
        <f t="array" ref="AX253">IFERROR(INDEX(X253:AC253,SMALL(IF(AD253:AI253=AY253,COLUMN(AD253:AI253)-COLUMN(AD253)+1),COUNTIF(AP253:AQ253,AY253))),0)</f>
        <v>0</v>
      </c>
      <c r="AY253" s="302">
        <f t="array" ref="AY253">IFERROR(LARGE(AD253:AI253,2),0)</f>
        <v>0</v>
      </c>
      <c r="AZ253" s="303">
        <f t="array" ref="AZ253">IFERROR(INDEX(AJ253:AO253,SMALL(IF(AD253:AI253=AY253,COLUMN(AD253:AI253)-COLUMN(AD253)+1),COUNTIF(AP253:AQ253,AY253))),0)</f>
        <v>0</v>
      </c>
      <c r="BA253" s="304">
        <f t="array" ref="BA253">IFERROR(INDEX(X253:AC253,SMALL(IF(AD253:AI253=BB253,COLUMN(AD253:AI253)-COLUMN(AD253)+1),COUNTIF(AP253:AR253,BB253))),0)</f>
        <v>0</v>
      </c>
      <c r="BB253" s="304">
        <f t="array" ref="BB253">IFERROR(LARGE(AD253:AI253,3),0)</f>
        <v>0</v>
      </c>
      <c r="BC253" s="304">
        <f t="array" ref="BC253">IFERROR(INDEX(AJ253:AO253,SMALL(IF(AD253:AI253=BB253,COLUMN(AD253:AI253)-COLUMN(AD253)+1),COUNTIF(AP253:AR253,BB253))),0)</f>
        <v>0</v>
      </c>
      <c r="BD253" s="305">
        <f t="array" ref="BD253">IFERROR(INDEX(X253:AC253,SMALL(IF(AD253:AI253=BE253,COLUMN(AD253:AI253)-COLUMN(AD253)+1),COUNTIF(AP253:AS253,BE253))),0)</f>
        <v>0</v>
      </c>
      <c r="BE253" s="305">
        <f t="shared" si="155"/>
        <v>0</v>
      </c>
      <c r="BF253" s="305">
        <f t="array" ref="BF253">IFERROR(INDEX(AJ253:AO253,SMALL(IF(AD253:AI253=BE253,COLUMN(AD253:AI253)-COLUMN(AD253)+1),COUNTIF(AP253:AS253,BE253))),0)</f>
        <v>0</v>
      </c>
      <c r="BG253" s="306">
        <f t="array" ref="BG253">IFERROR(INDEX(X253:AC253,SMALL(IF(AD253:AI253=BH253,COLUMN(AD253:AI253)-COLUMN(AD253)+1),COUNTIF(AP253:AT253,BH253))),0)</f>
        <v>0</v>
      </c>
      <c r="BH253" s="306">
        <f t="shared" si="156"/>
        <v>0</v>
      </c>
      <c r="BI253" s="306">
        <f t="array" ref="BI253">IFERROR(INDEX(AJ253:AO253,SMALL(IF(AD253:AI253=BH253,COLUMN(AD253:AI253)-COLUMN(AD253)+1),COUNTIF(AP253:AT253,BH253))),0)</f>
        <v>0</v>
      </c>
      <c r="BJ253" s="307">
        <f>IF(COUNTIF(AD253:AI253,0)=0,IF(COUNTIFS(AD253:AI253,"*F*")=0,SUM(LARGE(AD253:AI253,{1,2,3,4,5})),IF(COUNTIFS(AD253:AI253,"*F*")=1,SUM(LARGE(AD253:AI253,{1,2,3,4,5})),IF(COUNTIFS(AD253:AI253,"*F*")=2,"C",IF(COUNTIFS(AD253:AI253,"*F*")&gt;2,"F")))),IF(COUNTIFS(AD253:AH253,"*F*")=0,SUM(AD253:AH253),IF(COUNTIFS(AD253:AH253,"*F*")=1,"C",IF(COUNTIFS(AD253:AH253,"*F*")&gt;=2,"F"))))</f>
        <v>0</v>
      </c>
      <c r="BK253" s="308">
        <f t="shared" si="157"/>
        <v>0</v>
      </c>
    </row>
    <row r="254" spans="1:63" ht="15" x14ac:dyDescent="0.25">
      <c r="A254" s="317">
        <v>252</v>
      </c>
      <c r="B254" s="287" t="str">
        <f t="shared" si="130"/>
        <v/>
      </c>
      <c r="C254" s="296"/>
      <c r="D254" s="309"/>
      <c r="E254" s="309"/>
      <c r="F254" s="309"/>
      <c r="G254" s="309"/>
      <c r="H254" s="309"/>
      <c r="I254" s="309"/>
      <c r="J254" s="309"/>
      <c r="K254" s="309"/>
      <c r="L254" s="309"/>
      <c r="M254" s="309"/>
      <c r="N254" s="309"/>
      <c r="O254" s="309"/>
      <c r="P254" s="309"/>
      <c r="Q254" s="309"/>
      <c r="R254" s="309"/>
      <c r="S254" s="309"/>
      <c r="T254" s="309"/>
      <c r="U254" s="309"/>
      <c r="V254" s="309"/>
      <c r="W254" s="309"/>
      <c r="X254" s="294">
        <f t="shared" si="131"/>
        <v>0</v>
      </c>
      <c r="Y254" s="294">
        <f t="shared" si="132"/>
        <v>0</v>
      </c>
      <c r="Z254" s="294">
        <f t="shared" si="133"/>
        <v>0</v>
      </c>
      <c r="AA254" s="294">
        <f t="shared" si="134"/>
        <v>0</v>
      </c>
      <c r="AB254" s="294">
        <f t="shared" si="135"/>
        <v>0</v>
      </c>
      <c r="AC254" s="294">
        <f t="shared" si="136"/>
        <v>0</v>
      </c>
      <c r="AD254" s="284">
        <f t="shared" si="137"/>
        <v>0</v>
      </c>
      <c r="AE254" s="284">
        <f t="shared" si="138"/>
        <v>0</v>
      </c>
      <c r="AF254" s="284">
        <f t="shared" si="139"/>
        <v>0</v>
      </c>
      <c r="AG254" s="284">
        <f t="shared" si="140"/>
        <v>0</v>
      </c>
      <c r="AH254" s="284">
        <f t="shared" si="141"/>
        <v>0</v>
      </c>
      <c r="AI254" s="284">
        <f t="shared" si="142"/>
        <v>0</v>
      </c>
      <c r="AJ254" s="285">
        <f t="shared" si="143"/>
        <v>0</v>
      </c>
      <c r="AK254" s="285">
        <f t="shared" si="144"/>
        <v>0</v>
      </c>
      <c r="AL254" s="285">
        <f t="shared" si="145"/>
        <v>0</v>
      </c>
      <c r="AM254" s="285">
        <f t="shared" si="146"/>
        <v>0</v>
      </c>
      <c r="AN254" s="285">
        <f t="shared" si="147"/>
        <v>0</v>
      </c>
      <c r="AO254" s="285">
        <f t="shared" si="148"/>
        <v>0</v>
      </c>
      <c r="AP254" s="310">
        <f t="shared" si="149"/>
        <v>0</v>
      </c>
      <c r="AQ254" s="310">
        <f t="shared" si="150"/>
        <v>0</v>
      </c>
      <c r="AR254" s="310">
        <f t="shared" si="151"/>
        <v>0</v>
      </c>
      <c r="AS254" s="310">
        <f t="shared" si="152"/>
        <v>0</v>
      </c>
      <c r="AT254" s="310">
        <f t="shared" si="153"/>
        <v>0</v>
      </c>
      <c r="AU254" s="301">
        <f t="array" ref="AU254">IFERROR(INDEX(X254:AC254,SMALL(IF(AD254:AI254=AV254,COLUMN(AD254:AI254)-COLUMN(AD254)+1),COUNTIF(AP254:AP254,AV254))),0)</f>
        <v>0</v>
      </c>
      <c r="AV254" s="301">
        <f t="shared" si="154"/>
        <v>0</v>
      </c>
      <c r="AW254" s="301">
        <f t="array" ref="AW254">IFERROR(INDEX(AJ254:AO254,SMALL(IF(AD254:AI254=AV254,COLUMN(AD254:AI254)-COLUMN(AD254)+1),COUNTIF(AP254:AP254,AV254))),0)</f>
        <v>0</v>
      </c>
      <c r="AX254" s="302">
        <f t="array" ref="AX254">IFERROR(INDEX(X254:AC254,SMALL(IF(AD254:AI254=AY254,COLUMN(AD254:AI254)-COLUMN(AD254)+1),COUNTIF(AP254:AQ254,AY254))),0)</f>
        <v>0</v>
      </c>
      <c r="AY254" s="302">
        <f t="array" ref="AY254">IFERROR(LARGE(AD254:AI254,2),0)</f>
        <v>0</v>
      </c>
      <c r="AZ254" s="303">
        <f t="array" ref="AZ254">IFERROR(INDEX(AJ254:AO254,SMALL(IF(AD254:AI254=AY254,COLUMN(AD254:AI254)-COLUMN(AD254)+1),COUNTIF(AP254:AQ254,AY254))),0)</f>
        <v>0</v>
      </c>
      <c r="BA254" s="304">
        <f t="array" ref="BA254">IFERROR(INDEX(X254:AC254,SMALL(IF(AD254:AI254=BB254,COLUMN(AD254:AI254)-COLUMN(AD254)+1),COUNTIF(AP254:AR254,BB254))),0)</f>
        <v>0</v>
      </c>
      <c r="BB254" s="304">
        <f t="array" ref="BB254">IFERROR(LARGE(AD254:AI254,3),0)</f>
        <v>0</v>
      </c>
      <c r="BC254" s="304">
        <f t="array" ref="BC254">IFERROR(INDEX(AJ254:AO254,SMALL(IF(AD254:AI254=BB254,COLUMN(AD254:AI254)-COLUMN(AD254)+1),COUNTIF(AP254:AR254,BB254))),0)</f>
        <v>0</v>
      </c>
      <c r="BD254" s="305">
        <f t="array" ref="BD254">IFERROR(INDEX(X254:AC254,SMALL(IF(AD254:AI254=BE254,COLUMN(AD254:AI254)-COLUMN(AD254)+1),COUNTIF(AP254:AS254,BE254))),0)</f>
        <v>0</v>
      </c>
      <c r="BE254" s="305">
        <f t="shared" si="155"/>
        <v>0</v>
      </c>
      <c r="BF254" s="305">
        <f t="array" ref="BF254">IFERROR(INDEX(AJ254:AO254,SMALL(IF(AD254:AI254=BE254,COLUMN(AD254:AI254)-COLUMN(AD254)+1),COUNTIF(AP254:AS254,BE254))),0)</f>
        <v>0</v>
      </c>
      <c r="BG254" s="306">
        <f t="array" ref="BG254">IFERROR(INDEX(X254:AC254,SMALL(IF(AD254:AI254=BH254,COLUMN(AD254:AI254)-COLUMN(AD254)+1),COUNTIF(AP254:AT254,BH254))),0)</f>
        <v>0</v>
      </c>
      <c r="BH254" s="306">
        <f t="shared" si="156"/>
        <v>0</v>
      </c>
      <c r="BI254" s="306">
        <f t="array" ref="BI254">IFERROR(INDEX(AJ254:AO254,SMALL(IF(AD254:AI254=BH254,COLUMN(AD254:AI254)-COLUMN(AD254)+1),COUNTIF(AP254:AT254,BH254))),0)</f>
        <v>0</v>
      </c>
      <c r="BJ254" s="307">
        <f>IF(COUNTIF(AD254:AI254,0)=0,IF(COUNTIFS(AD254:AI254,"*F*")=0,SUM(LARGE(AD254:AI254,{1,2,3,4,5})),IF(COUNTIFS(AD254:AI254,"*F*")=1,SUM(LARGE(AD254:AI254,{1,2,3,4,5})),IF(COUNTIFS(AD254:AI254,"*F*")=2,"C",IF(COUNTIFS(AD254:AI254,"*F*")&gt;2,"F")))),IF(COUNTIFS(AD254:AH254,"*F*")=0,SUM(AD254:AH254),IF(COUNTIFS(AD254:AH254,"*F*")=1,"C",IF(COUNTIFS(AD254:AH254,"*F*")&gt;=2,"F"))))</f>
        <v>0</v>
      </c>
      <c r="BK254" s="308">
        <f t="shared" si="157"/>
        <v>0</v>
      </c>
    </row>
    <row r="255" spans="1:63" ht="15" x14ac:dyDescent="0.25">
      <c r="A255" s="317">
        <v>253</v>
      </c>
      <c r="B255" s="287" t="str">
        <f t="shared" si="130"/>
        <v/>
      </c>
      <c r="C255" s="296"/>
      <c r="D255" s="309"/>
      <c r="E255" s="309"/>
      <c r="F255" s="309"/>
      <c r="G255" s="309"/>
      <c r="H255" s="309"/>
      <c r="I255" s="309"/>
      <c r="J255" s="309"/>
      <c r="K255" s="309"/>
      <c r="L255" s="309"/>
      <c r="M255" s="309"/>
      <c r="N255" s="309"/>
      <c r="O255" s="309"/>
      <c r="P255" s="309"/>
      <c r="Q255" s="309"/>
      <c r="R255" s="309"/>
      <c r="S255" s="309"/>
      <c r="T255" s="309"/>
      <c r="U255" s="309"/>
      <c r="V255" s="309"/>
      <c r="W255" s="309"/>
      <c r="X255" s="294">
        <f t="shared" si="131"/>
        <v>0</v>
      </c>
      <c r="Y255" s="294">
        <f t="shared" si="132"/>
        <v>0</v>
      </c>
      <c r="Z255" s="294">
        <f t="shared" si="133"/>
        <v>0</v>
      </c>
      <c r="AA255" s="294">
        <f t="shared" si="134"/>
        <v>0</v>
      </c>
      <c r="AB255" s="294">
        <f t="shared" si="135"/>
        <v>0</v>
      </c>
      <c r="AC255" s="294">
        <f t="shared" si="136"/>
        <v>0</v>
      </c>
      <c r="AD255" s="284">
        <f t="shared" si="137"/>
        <v>0</v>
      </c>
      <c r="AE255" s="284">
        <f t="shared" si="138"/>
        <v>0</v>
      </c>
      <c r="AF255" s="284">
        <f t="shared" si="139"/>
        <v>0</v>
      </c>
      <c r="AG255" s="284">
        <f t="shared" si="140"/>
        <v>0</v>
      </c>
      <c r="AH255" s="284">
        <f t="shared" si="141"/>
        <v>0</v>
      </c>
      <c r="AI255" s="284">
        <f t="shared" si="142"/>
        <v>0</v>
      </c>
      <c r="AJ255" s="285">
        <f t="shared" si="143"/>
        <v>0</v>
      </c>
      <c r="AK255" s="285">
        <f t="shared" si="144"/>
        <v>0</v>
      </c>
      <c r="AL255" s="285">
        <f t="shared" si="145"/>
        <v>0</v>
      </c>
      <c r="AM255" s="285">
        <f t="shared" si="146"/>
        <v>0</v>
      </c>
      <c r="AN255" s="285">
        <f t="shared" si="147"/>
        <v>0</v>
      </c>
      <c r="AO255" s="285">
        <f t="shared" si="148"/>
        <v>0</v>
      </c>
      <c r="AP255" s="310">
        <f t="shared" si="149"/>
        <v>0</v>
      </c>
      <c r="AQ255" s="310">
        <f t="shared" si="150"/>
        <v>0</v>
      </c>
      <c r="AR255" s="310">
        <f t="shared" si="151"/>
        <v>0</v>
      </c>
      <c r="AS255" s="310">
        <f t="shared" si="152"/>
        <v>0</v>
      </c>
      <c r="AT255" s="310">
        <f t="shared" si="153"/>
        <v>0</v>
      </c>
      <c r="AU255" s="301">
        <f t="array" ref="AU255">IFERROR(INDEX(X255:AC255,SMALL(IF(AD255:AI255=AV255,COLUMN(AD255:AI255)-COLUMN(AD255)+1),COUNTIF(AP255:AP255,AV255))),0)</f>
        <v>0</v>
      </c>
      <c r="AV255" s="301">
        <f t="shared" si="154"/>
        <v>0</v>
      </c>
      <c r="AW255" s="301">
        <f t="array" ref="AW255">IFERROR(INDEX(AJ255:AO255,SMALL(IF(AD255:AI255=AV255,COLUMN(AD255:AI255)-COLUMN(AD255)+1),COUNTIF(AP255:AP255,AV255))),0)</f>
        <v>0</v>
      </c>
      <c r="AX255" s="302">
        <f t="array" ref="AX255">IFERROR(INDEX(X255:AC255,SMALL(IF(AD255:AI255=AY255,COLUMN(AD255:AI255)-COLUMN(AD255)+1),COUNTIF(AP255:AQ255,AY255))),0)</f>
        <v>0</v>
      </c>
      <c r="AY255" s="302">
        <f t="array" ref="AY255">IFERROR(LARGE(AD255:AI255,2),0)</f>
        <v>0</v>
      </c>
      <c r="AZ255" s="303">
        <f t="array" ref="AZ255">IFERROR(INDEX(AJ255:AO255,SMALL(IF(AD255:AI255=AY255,COLUMN(AD255:AI255)-COLUMN(AD255)+1),COUNTIF(AP255:AQ255,AY255))),0)</f>
        <v>0</v>
      </c>
      <c r="BA255" s="304">
        <f t="array" ref="BA255">IFERROR(INDEX(X255:AC255,SMALL(IF(AD255:AI255=BB255,COLUMN(AD255:AI255)-COLUMN(AD255)+1),COUNTIF(AP255:AR255,BB255))),0)</f>
        <v>0</v>
      </c>
      <c r="BB255" s="304">
        <f t="array" ref="BB255">IFERROR(LARGE(AD255:AI255,3),0)</f>
        <v>0</v>
      </c>
      <c r="BC255" s="304">
        <f t="array" ref="BC255">IFERROR(INDEX(AJ255:AO255,SMALL(IF(AD255:AI255=BB255,COLUMN(AD255:AI255)-COLUMN(AD255)+1),COUNTIF(AP255:AR255,BB255))),0)</f>
        <v>0</v>
      </c>
      <c r="BD255" s="305">
        <f t="array" ref="BD255">IFERROR(INDEX(X255:AC255,SMALL(IF(AD255:AI255=BE255,COLUMN(AD255:AI255)-COLUMN(AD255)+1),COUNTIF(AP255:AS255,BE255))),0)</f>
        <v>0</v>
      </c>
      <c r="BE255" s="305">
        <f t="shared" si="155"/>
        <v>0</v>
      </c>
      <c r="BF255" s="305">
        <f t="array" ref="BF255">IFERROR(INDEX(AJ255:AO255,SMALL(IF(AD255:AI255=BE255,COLUMN(AD255:AI255)-COLUMN(AD255)+1),COUNTIF(AP255:AS255,BE255))),0)</f>
        <v>0</v>
      </c>
      <c r="BG255" s="306">
        <f t="array" ref="BG255">IFERROR(INDEX(X255:AC255,SMALL(IF(AD255:AI255=BH255,COLUMN(AD255:AI255)-COLUMN(AD255)+1),COUNTIF(AP255:AT255,BH255))),0)</f>
        <v>0</v>
      </c>
      <c r="BH255" s="306">
        <f t="shared" si="156"/>
        <v>0</v>
      </c>
      <c r="BI255" s="306">
        <f t="array" ref="BI255">IFERROR(INDEX(AJ255:AO255,SMALL(IF(AD255:AI255=BH255,COLUMN(AD255:AI255)-COLUMN(AD255)+1),COUNTIF(AP255:AT255,BH255))),0)</f>
        <v>0</v>
      </c>
      <c r="BJ255" s="307">
        <f>IF(COUNTIF(AD255:AI255,0)=0,IF(COUNTIFS(AD255:AI255,"*F*")=0,SUM(LARGE(AD255:AI255,{1,2,3,4,5})),IF(COUNTIFS(AD255:AI255,"*F*")=1,SUM(LARGE(AD255:AI255,{1,2,3,4,5})),IF(COUNTIFS(AD255:AI255,"*F*")=2,"C",IF(COUNTIFS(AD255:AI255,"*F*")&gt;2,"F")))),IF(COUNTIFS(AD255:AH255,"*F*")=0,SUM(AD255:AH255),IF(COUNTIFS(AD255:AH255,"*F*")=1,"C",IF(COUNTIFS(AD255:AH255,"*F*")&gt;=2,"F"))))</f>
        <v>0</v>
      </c>
      <c r="BK255" s="308">
        <f t="shared" si="157"/>
        <v>0</v>
      </c>
    </row>
    <row r="256" spans="1:63" ht="15" x14ac:dyDescent="0.25">
      <c r="A256" s="317">
        <v>254</v>
      </c>
      <c r="B256" s="287" t="str">
        <f t="shared" si="130"/>
        <v/>
      </c>
      <c r="C256" s="296"/>
      <c r="D256" s="309"/>
      <c r="E256" s="309"/>
      <c r="F256" s="309"/>
      <c r="G256" s="309"/>
      <c r="H256" s="309"/>
      <c r="I256" s="309"/>
      <c r="J256" s="309"/>
      <c r="K256" s="309"/>
      <c r="L256" s="309"/>
      <c r="M256" s="309"/>
      <c r="N256" s="309"/>
      <c r="O256" s="309"/>
      <c r="P256" s="309"/>
      <c r="Q256" s="309"/>
      <c r="R256" s="309"/>
      <c r="S256" s="309"/>
      <c r="T256" s="309"/>
      <c r="U256" s="309"/>
      <c r="V256" s="309"/>
      <c r="W256" s="309"/>
      <c r="X256" s="294">
        <f t="shared" si="131"/>
        <v>0</v>
      </c>
      <c r="Y256" s="294">
        <f t="shared" si="132"/>
        <v>0</v>
      </c>
      <c r="Z256" s="294">
        <f t="shared" si="133"/>
        <v>0</v>
      </c>
      <c r="AA256" s="294">
        <f t="shared" si="134"/>
        <v>0</v>
      </c>
      <c r="AB256" s="294">
        <f t="shared" si="135"/>
        <v>0</v>
      </c>
      <c r="AC256" s="294">
        <f t="shared" si="136"/>
        <v>0</v>
      </c>
      <c r="AD256" s="284">
        <f t="shared" si="137"/>
        <v>0</v>
      </c>
      <c r="AE256" s="284">
        <f t="shared" si="138"/>
        <v>0</v>
      </c>
      <c r="AF256" s="284">
        <f t="shared" si="139"/>
        <v>0</v>
      </c>
      <c r="AG256" s="284">
        <f t="shared" si="140"/>
        <v>0</v>
      </c>
      <c r="AH256" s="284">
        <f t="shared" si="141"/>
        <v>0</v>
      </c>
      <c r="AI256" s="284">
        <f t="shared" si="142"/>
        <v>0</v>
      </c>
      <c r="AJ256" s="285">
        <f t="shared" si="143"/>
        <v>0</v>
      </c>
      <c r="AK256" s="285">
        <f t="shared" si="144"/>
        <v>0</v>
      </c>
      <c r="AL256" s="285">
        <f t="shared" si="145"/>
        <v>0</v>
      </c>
      <c r="AM256" s="285">
        <f t="shared" si="146"/>
        <v>0</v>
      </c>
      <c r="AN256" s="285">
        <f t="shared" si="147"/>
        <v>0</v>
      </c>
      <c r="AO256" s="285">
        <f t="shared" si="148"/>
        <v>0</v>
      </c>
      <c r="AP256" s="310">
        <f t="shared" si="149"/>
        <v>0</v>
      </c>
      <c r="AQ256" s="310">
        <f t="shared" si="150"/>
        <v>0</v>
      </c>
      <c r="AR256" s="310">
        <f t="shared" si="151"/>
        <v>0</v>
      </c>
      <c r="AS256" s="310">
        <f t="shared" si="152"/>
        <v>0</v>
      </c>
      <c r="AT256" s="310">
        <f t="shared" si="153"/>
        <v>0</v>
      </c>
      <c r="AU256" s="301">
        <f t="array" ref="AU256">IFERROR(INDEX(X256:AC256,SMALL(IF(AD256:AI256=AV256,COLUMN(AD256:AI256)-COLUMN(AD256)+1),COUNTIF(AP256:AP256,AV256))),0)</f>
        <v>0</v>
      </c>
      <c r="AV256" s="301">
        <f t="shared" si="154"/>
        <v>0</v>
      </c>
      <c r="AW256" s="301">
        <f t="array" ref="AW256">IFERROR(INDEX(AJ256:AO256,SMALL(IF(AD256:AI256=AV256,COLUMN(AD256:AI256)-COLUMN(AD256)+1),COUNTIF(AP256:AP256,AV256))),0)</f>
        <v>0</v>
      </c>
      <c r="AX256" s="302">
        <f t="array" ref="AX256">IFERROR(INDEX(X256:AC256,SMALL(IF(AD256:AI256=AY256,COLUMN(AD256:AI256)-COLUMN(AD256)+1),COUNTIF(AP256:AQ256,AY256))),0)</f>
        <v>0</v>
      </c>
      <c r="AY256" s="302">
        <f t="array" ref="AY256">IFERROR(LARGE(AD256:AI256,2),0)</f>
        <v>0</v>
      </c>
      <c r="AZ256" s="303">
        <f t="array" ref="AZ256">IFERROR(INDEX(AJ256:AO256,SMALL(IF(AD256:AI256=AY256,COLUMN(AD256:AI256)-COLUMN(AD256)+1),COUNTIF(AP256:AQ256,AY256))),0)</f>
        <v>0</v>
      </c>
      <c r="BA256" s="304">
        <f t="array" ref="BA256">IFERROR(INDEX(X256:AC256,SMALL(IF(AD256:AI256=BB256,COLUMN(AD256:AI256)-COLUMN(AD256)+1),COUNTIF(AP256:AR256,BB256))),0)</f>
        <v>0</v>
      </c>
      <c r="BB256" s="304">
        <f t="array" ref="BB256">IFERROR(LARGE(AD256:AI256,3),0)</f>
        <v>0</v>
      </c>
      <c r="BC256" s="304">
        <f t="array" ref="BC256">IFERROR(INDEX(AJ256:AO256,SMALL(IF(AD256:AI256=BB256,COLUMN(AD256:AI256)-COLUMN(AD256)+1),COUNTIF(AP256:AR256,BB256))),0)</f>
        <v>0</v>
      </c>
      <c r="BD256" s="305">
        <f t="array" ref="BD256">IFERROR(INDEX(X256:AC256,SMALL(IF(AD256:AI256=BE256,COLUMN(AD256:AI256)-COLUMN(AD256)+1),COUNTIF(AP256:AS256,BE256))),0)</f>
        <v>0</v>
      </c>
      <c r="BE256" s="305">
        <f t="shared" si="155"/>
        <v>0</v>
      </c>
      <c r="BF256" s="305">
        <f t="array" ref="BF256">IFERROR(INDEX(AJ256:AO256,SMALL(IF(AD256:AI256=BE256,COLUMN(AD256:AI256)-COLUMN(AD256)+1),COUNTIF(AP256:AS256,BE256))),0)</f>
        <v>0</v>
      </c>
      <c r="BG256" s="306">
        <f t="array" ref="BG256">IFERROR(INDEX(X256:AC256,SMALL(IF(AD256:AI256=BH256,COLUMN(AD256:AI256)-COLUMN(AD256)+1),COUNTIF(AP256:AT256,BH256))),0)</f>
        <v>0</v>
      </c>
      <c r="BH256" s="306">
        <f t="shared" si="156"/>
        <v>0</v>
      </c>
      <c r="BI256" s="306">
        <f t="array" ref="BI256">IFERROR(INDEX(AJ256:AO256,SMALL(IF(AD256:AI256=BH256,COLUMN(AD256:AI256)-COLUMN(AD256)+1),COUNTIF(AP256:AT256,BH256))),0)</f>
        <v>0</v>
      </c>
      <c r="BJ256" s="307">
        <f>IF(COUNTIF(AD256:AI256,0)=0,IF(COUNTIFS(AD256:AI256,"*F*")=0,SUM(LARGE(AD256:AI256,{1,2,3,4,5})),IF(COUNTIFS(AD256:AI256,"*F*")=1,SUM(LARGE(AD256:AI256,{1,2,3,4,5})),IF(COUNTIFS(AD256:AI256,"*F*")=2,"C",IF(COUNTIFS(AD256:AI256,"*F*")&gt;2,"F")))),IF(COUNTIFS(AD256:AH256,"*F*")=0,SUM(AD256:AH256),IF(COUNTIFS(AD256:AH256,"*F*")=1,"C",IF(COUNTIFS(AD256:AH256,"*F*")&gt;=2,"F"))))</f>
        <v>0</v>
      </c>
      <c r="BK256" s="308">
        <f t="shared" si="157"/>
        <v>0</v>
      </c>
    </row>
    <row r="257" spans="1:63" ht="15" x14ac:dyDescent="0.25">
      <c r="A257" s="317">
        <v>255</v>
      </c>
      <c r="B257" s="287" t="str">
        <f t="shared" si="130"/>
        <v/>
      </c>
      <c r="C257" s="296"/>
      <c r="D257" s="309"/>
      <c r="E257" s="309"/>
      <c r="F257" s="309"/>
      <c r="G257" s="309"/>
      <c r="H257" s="309"/>
      <c r="I257" s="309"/>
      <c r="J257" s="309"/>
      <c r="K257" s="309"/>
      <c r="L257" s="309"/>
      <c r="M257" s="309"/>
      <c r="N257" s="309"/>
      <c r="O257" s="309"/>
      <c r="P257" s="309"/>
      <c r="Q257" s="309"/>
      <c r="R257" s="309"/>
      <c r="S257" s="309"/>
      <c r="T257" s="309"/>
      <c r="U257" s="309"/>
      <c r="V257" s="309"/>
      <c r="W257" s="309"/>
      <c r="X257" s="294">
        <f t="shared" si="131"/>
        <v>0</v>
      </c>
      <c r="Y257" s="294">
        <f t="shared" si="132"/>
        <v>0</v>
      </c>
      <c r="Z257" s="294">
        <f t="shared" si="133"/>
        <v>0</v>
      </c>
      <c r="AA257" s="294">
        <f t="shared" si="134"/>
        <v>0</v>
      </c>
      <c r="AB257" s="294">
        <f t="shared" si="135"/>
        <v>0</v>
      </c>
      <c r="AC257" s="294">
        <f t="shared" si="136"/>
        <v>0</v>
      </c>
      <c r="AD257" s="284">
        <f t="shared" si="137"/>
        <v>0</v>
      </c>
      <c r="AE257" s="284">
        <f t="shared" si="138"/>
        <v>0</v>
      </c>
      <c r="AF257" s="284">
        <f t="shared" si="139"/>
        <v>0</v>
      </c>
      <c r="AG257" s="284">
        <f t="shared" si="140"/>
        <v>0</v>
      </c>
      <c r="AH257" s="284">
        <f t="shared" si="141"/>
        <v>0</v>
      </c>
      <c r="AI257" s="284">
        <f t="shared" si="142"/>
        <v>0</v>
      </c>
      <c r="AJ257" s="285">
        <f t="shared" si="143"/>
        <v>0</v>
      </c>
      <c r="AK257" s="285">
        <f t="shared" si="144"/>
        <v>0</v>
      </c>
      <c r="AL257" s="285">
        <f t="shared" si="145"/>
        <v>0</v>
      </c>
      <c r="AM257" s="285">
        <f t="shared" si="146"/>
        <v>0</v>
      </c>
      <c r="AN257" s="285">
        <f t="shared" si="147"/>
        <v>0</v>
      </c>
      <c r="AO257" s="285">
        <f t="shared" si="148"/>
        <v>0</v>
      </c>
      <c r="AP257" s="310">
        <f t="shared" si="149"/>
        <v>0</v>
      </c>
      <c r="AQ257" s="310">
        <f t="shared" si="150"/>
        <v>0</v>
      </c>
      <c r="AR257" s="310">
        <f t="shared" si="151"/>
        <v>0</v>
      </c>
      <c r="AS257" s="310">
        <f t="shared" si="152"/>
        <v>0</v>
      </c>
      <c r="AT257" s="310">
        <f t="shared" si="153"/>
        <v>0</v>
      </c>
      <c r="AU257" s="301">
        <f t="array" ref="AU257">IFERROR(INDEX(X257:AC257,SMALL(IF(AD257:AI257=AV257,COLUMN(AD257:AI257)-COLUMN(AD257)+1),COUNTIF(AP257:AP257,AV257))),0)</f>
        <v>0</v>
      </c>
      <c r="AV257" s="301">
        <f t="shared" si="154"/>
        <v>0</v>
      </c>
      <c r="AW257" s="301">
        <f t="array" ref="AW257">IFERROR(INDEX(AJ257:AO257,SMALL(IF(AD257:AI257=AV257,COLUMN(AD257:AI257)-COLUMN(AD257)+1),COUNTIF(AP257:AP257,AV257))),0)</f>
        <v>0</v>
      </c>
      <c r="AX257" s="302">
        <f t="array" ref="AX257">IFERROR(INDEX(X257:AC257,SMALL(IF(AD257:AI257=AY257,COLUMN(AD257:AI257)-COLUMN(AD257)+1),COUNTIF(AP257:AQ257,AY257))),0)</f>
        <v>0</v>
      </c>
      <c r="AY257" s="302">
        <f t="array" ref="AY257">IFERROR(LARGE(AD257:AI257,2),0)</f>
        <v>0</v>
      </c>
      <c r="AZ257" s="303">
        <f t="array" ref="AZ257">IFERROR(INDEX(AJ257:AO257,SMALL(IF(AD257:AI257=AY257,COLUMN(AD257:AI257)-COLUMN(AD257)+1),COUNTIF(AP257:AQ257,AY257))),0)</f>
        <v>0</v>
      </c>
      <c r="BA257" s="304">
        <f t="array" ref="BA257">IFERROR(INDEX(X257:AC257,SMALL(IF(AD257:AI257=BB257,COLUMN(AD257:AI257)-COLUMN(AD257)+1),COUNTIF(AP257:AR257,BB257))),0)</f>
        <v>0</v>
      </c>
      <c r="BB257" s="304">
        <f t="array" ref="BB257">IFERROR(LARGE(AD257:AI257,3),0)</f>
        <v>0</v>
      </c>
      <c r="BC257" s="304">
        <f t="array" ref="BC257">IFERROR(INDEX(AJ257:AO257,SMALL(IF(AD257:AI257=BB257,COLUMN(AD257:AI257)-COLUMN(AD257)+1),COUNTIF(AP257:AR257,BB257))),0)</f>
        <v>0</v>
      </c>
      <c r="BD257" s="305">
        <f t="array" ref="BD257">IFERROR(INDEX(X257:AC257,SMALL(IF(AD257:AI257=BE257,COLUMN(AD257:AI257)-COLUMN(AD257)+1),COUNTIF(AP257:AS257,BE257))),0)</f>
        <v>0</v>
      </c>
      <c r="BE257" s="305">
        <f t="shared" si="155"/>
        <v>0</v>
      </c>
      <c r="BF257" s="305">
        <f t="array" ref="BF257">IFERROR(INDEX(AJ257:AO257,SMALL(IF(AD257:AI257=BE257,COLUMN(AD257:AI257)-COLUMN(AD257)+1),COUNTIF(AP257:AS257,BE257))),0)</f>
        <v>0</v>
      </c>
      <c r="BG257" s="306">
        <f t="array" ref="BG257">IFERROR(INDEX(X257:AC257,SMALL(IF(AD257:AI257=BH257,COLUMN(AD257:AI257)-COLUMN(AD257)+1),COUNTIF(AP257:AT257,BH257))),0)</f>
        <v>0</v>
      </c>
      <c r="BH257" s="306">
        <f t="shared" si="156"/>
        <v>0</v>
      </c>
      <c r="BI257" s="306">
        <f t="array" ref="BI257">IFERROR(INDEX(AJ257:AO257,SMALL(IF(AD257:AI257=BH257,COLUMN(AD257:AI257)-COLUMN(AD257)+1),COUNTIF(AP257:AT257,BH257))),0)</f>
        <v>0</v>
      </c>
      <c r="BJ257" s="307">
        <f>IF(COUNTIF(AD257:AI257,0)=0,IF(COUNTIFS(AD257:AI257,"*F*")=0,SUM(LARGE(AD257:AI257,{1,2,3,4,5})),IF(COUNTIFS(AD257:AI257,"*F*")=1,SUM(LARGE(AD257:AI257,{1,2,3,4,5})),IF(COUNTIFS(AD257:AI257,"*F*")=2,"C",IF(COUNTIFS(AD257:AI257,"*F*")&gt;2,"F")))),IF(COUNTIFS(AD257:AH257,"*F*")=0,SUM(AD257:AH257),IF(COUNTIFS(AD257:AH257,"*F*")=1,"C",IF(COUNTIFS(AD257:AH257,"*F*")&gt;=2,"F"))))</f>
        <v>0</v>
      </c>
      <c r="BK257" s="308">
        <f t="shared" si="157"/>
        <v>0</v>
      </c>
    </row>
    <row r="258" spans="1:63" ht="15" x14ac:dyDescent="0.25">
      <c r="A258" s="317">
        <v>256</v>
      </c>
      <c r="B258" s="287" t="str">
        <f t="shared" si="130"/>
        <v/>
      </c>
      <c r="C258" s="296"/>
      <c r="D258" s="309"/>
      <c r="E258" s="309"/>
      <c r="F258" s="309"/>
      <c r="G258" s="309"/>
      <c r="H258" s="309"/>
      <c r="I258" s="309"/>
      <c r="J258" s="309"/>
      <c r="K258" s="309"/>
      <c r="L258" s="309"/>
      <c r="M258" s="309"/>
      <c r="N258" s="309"/>
      <c r="O258" s="309"/>
      <c r="P258" s="309"/>
      <c r="Q258" s="309"/>
      <c r="R258" s="309"/>
      <c r="S258" s="309"/>
      <c r="T258" s="309"/>
      <c r="U258" s="309"/>
      <c r="V258" s="309"/>
      <c r="W258" s="309"/>
      <c r="X258" s="294">
        <f t="shared" si="131"/>
        <v>0</v>
      </c>
      <c r="Y258" s="294">
        <f t="shared" si="132"/>
        <v>0</v>
      </c>
      <c r="Z258" s="294">
        <f t="shared" si="133"/>
        <v>0</v>
      </c>
      <c r="AA258" s="294">
        <f t="shared" si="134"/>
        <v>0</v>
      </c>
      <c r="AB258" s="294">
        <f t="shared" si="135"/>
        <v>0</v>
      </c>
      <c r="AC258" s="294">
        <f t="shared" si="136"/>
        <v>0</v>
      </c>
      <c r="AD258" s="284">
        <f t="shared" si="137"/>
        <v>0</v>
      </c>
      <c r="AE258" s="284">
        <f t="shared" si="138"/>
        <v>0</v>
      </c>
      <c r="AF258" s="284">
        <f t="shared" si="139"/>
        <v>0</v>
      </c>
      <c r="AG258" s="284">
        <f t="shared" si="140"/>
        <v>0</v>
      </c>
      <c r="AH258" s="284">
        <f t="shared" si="141"/>
        <v>0</v>
      </c>
      <c r="AI258" s="284">
        <f t="shared" si="142"/>
        <v>0</v>
      </c>
      <c r="AJ258" s="285">
        <f t="shared" si="143"/>
        <v>0</v>
      </c>
      <c r="AK258" s="285">
        <f t="shared" si="144"/>
        <v>0</v>
      </c>
      <c r="AL258" s="285">
        <f t="shared" si="145"/>
        <v>0</v>
      </c>
      <c r="AM258" s="285">
        <f t="shared" si="146"/>
        <v>0</v>
      </c>
      <c r="AN258" s="285">
        <f t="shared" si="147"/>
        <v>0</v>
      </c>
      <c r="AO258" s="285">
        <f t="shared" si="148"/>
        <v>0</v>
      </c>
      <c r="AP258" s="310">
        <f t="shared" si="149"/>
        <v>0</v>
      </c>
      <c r="AQ258" s="310">
        <f t="shared" si="150"/>
        <v>0</v>
      </c>
      <c r="AR258" s="310">
        <f t="shared" si="151"/>
        <v>0</v>
      </c>
      <c r="AS258" s="310">
        <f t="shared" si="152"/>
        <v>0</v>
      </c>
      <c r="AT258" s="310">
        <f t="shared" si="153"/>
        <v>0</v>
      </c>
      <c r="AU258" s="301">
        <f t="array" ref="AU258">IFERROR(INDEX(X258:AC258,SMALL(IF(AD258:AI258=AV258,COLUMN(AD258:AI258)-COLUMN(AD258)+1),COUNTIF(AP258:AP258,AV258))),0)</f>
        <v>0</v>
      </c>
      <c r="AV258" s="301">
        <f t="shared" si="154"/>
        <v>0</v>
      </c>
      <c r="AW258" s="301">
        <f t="array" ref="AW258">IFERROR(INDEX(AJ258:AO258,SMALL(IF(AD258:AI258=AV258,COLUMN(AD258:AI258)-COLUMN(AD258)+1),COUNTIF(AP258:AP258,AV258))),0)</f>
        <v>0</v>
      </c>
      <c r="AX258" s="302">
        <f t="array" ref="AX258">IFERROR(INDEX(X258:AC258,SMALL(IF(AD258:AI258=AY258,COLUMN(AD258:AI258)-COLUMN(AD258)+1),COUNTIF(AP258:AQ258,AY258))),0)</f>
        <v>0</v>
      </c>
      <c r="AY258" s="302">
        <f t="array" ref="AY258">IFERROR(LARGE(AD258:AI258,2),0)</f>
        <v>0</v>
      </c>
      <c r="AZ258" s="303">
        <f t="array" ref="AZ258">IFERROR(INDEX(AJ258:AO258,SMALL(IF(AD258:AI258=AY258,COLUMN(AD258:AI258)-COLUMN(AD258)+1),COUNTIF(AP258:AQ258,AY258))),0)</f>
        <v>0</v>
      </c>
      <c r="BA258" s="304">
        <f t="array" ref="BA258">IFERROR(INDEX(X258:AC258,SMALL(IF(AD258:AI258=BB258,COLUMN(AD258:AI258)-COLUMN(AD258)+1),COUNTIF(AP258:AR258,BB258))),0)</f>
        <v>0</v>
      </c>
      <c r="BB258" s="304">
        <f t="array" ref="BB258">IFERROR(LARGE(AD258:AI258,3),0)</f>
        <v>0</v>
      </c>
      <c r="BC258" s="304">
        <f t="array" ref="BC258">IFERROR(INDEX(AJ258:AO258,SMALL(IF(AD258:AI258=BB258,COLUMN(AD258:AI258)-COLUMN(AD258)+1),COUNTIF(AP258:AR258,BB258))),0)</f>
        <v>0</v>
      </c>
      <c r="BD258" s="305">
        <f t="array" ref="BD258">IFERROR(INDEX(X258:AC258,SMALL(IF(AD258:AI258=BE258,COLUMN(AD258:AI258)-COLUMN(AD258)+1),COUNTIF(AP258:AS258,BE258))),0)</f>
        <v>0</v>
      </c>
      <c r="BE258" s="305">
        <f t="shared" si="155"/>
        <v>0</v>
      </c>
      <c r="BF258" s="305">
        <f t="array" ref="BF258">IFERROR(INDEX(AJ258:AO258,SMALL(IF(AD258:AI258=BE258,COLUMN(AD258:AI258)-COLUMN(AD258)+1),COUNTIF(AP258:AS258,BE258))),0)</f>
        <v>0</v>
      </c>
      <c r="BG258" s="306">
        <f t="array" ref="BG258">IFERROR(INDEX(X258:AC258,SMALL(IF(AD258:AI258=BH258,COLUMN(AD258:AI258)-COLUMN(AD258)+1),COUNTIF(AP258:AT258,BH258))),0)</f>
        <v>0</v>
      </c>
      <c r="BH258" s="306">
        <f t="shared" si="156"/>
        <v>0</v>
      </c>
      <c r="BI258" s="306">
        <f t="array" ref="BI258">IFERROR(INDEX(AJ258:AO258,SMALL(IF(AD258:AI258=BH258,COLUMN(AD258:AI258)-COLUMN(AD258)+1),COUNTIF(AP258:AT258,BH258))),0)</f>
        <v>0</v>
      </c>
      <c r="BJ258" s="307">
        <f>IF(COUNTIF(AD258:AI258,0)=0,IF(COUNTIFS(AD258:AI258,"*F*")=0,SUM(LARGE(AD258:AI258,{1,2,3,4,5})),IF(COUNTIFS(AD258:AI258,"*F*")=1,SUM(LARGE(AD258:AI258,{1,2,3,4,5})),IF(COUNTIFS(AD258:AI258,"*F*")=2,"C",IF(COUNTIFS(AD258:AI258,"*F*")&gt;2,"F")))),IF(COUNTIFS(AD258:AH258,"*F*")=0,SUM(AD258:AH258),IF(COUNTIFS(AD258:AH258,"*F*")=1,"C",IF(COUNTIFS(AD258:AH258,"*F*")&gt;=2,"F"))))</f>
        <v>0</v>
      </c>
      <c r="BK258" s="308">
        <f t="shared" si="157"/>
        <v>0</v>
      </c>
    </row>
    <row r="259" spans="1:63" ht="15" x14ac:dyDescent="0.25">
      <c r="A259" s="317">
        <v>257</v>
      </c>
      <c r="B259" s="287" t="str">
        <f t="shared" si="130"/>
        <v/>
      </c>
      <c r="C259" s="296"/>
      <c r="D259" s="309"/>
      <c r="E259" s="309"/>
      <c r="F259" s="309"/>
      <c r="G259" s="309"/>
      <c r="H259" s="309"/>
      <c r="I259" s="309"/>
      <c r="J259" s="309"/>
      <c r="K259" s="309"/>
      <c r="L259" s="309"/>
      <c r="M259" s="309"/>
      <c r="N259" s="309"/>
      <c r="O259" s="309"/>
      <c r="P259" s="309"/>
      <c r="Q259" s="309"/>
      <c r="R259" s="309"/>
      <c r="S259" s="309"/>
      <c r="T259" s="309"/>
      <c r="U259" s="309"/>
      <c r="V259" s="309"/>
      <c r="W259" s="309"/>
      <c r="X259" s="294">
        <f t="shared" si="131"/>
        <v>0</v>
      </c>
      <c r="Y259" s="294">
        <f t="shared" si="132"/>
        <v>0</v>
      </c>
      <c r="Z259" s="294">
        <f t="shared" si="133"/>
        <v>0</v>
      </c>
      <c r="AA259" s="294">
        <f t="shared" si="134"/>
        <v>0</v>
      </c>
      <c r="AB259" s="294">
        <f t="shared" si="135"/>
        <v>0</v>
      </c>
      <c r="AC259" s="294">
        <f t="shared" si="136"/>
        <v>0</v>
      </c>
      <c r="AD259" s="284">
        <f t="shared" si="137"/>
        <v>0</v>
      </c>
      <c r="AE259" s="284">
        <f t="shared" si="138"/>
        <v>0</v>
      </c>
      <c r="AF259" s="284">
        <f t="shared" si="139"/>
        <v>0</v>
      </c>
      <c r="AG259" s="284">
        <f t="shared" si="140"/>
        <v>0</v>
      </c>
      <c r="AH259" s="284">
        <f t="shared" si="141"/>
        <v>0</v>
      </c>
      <c r="AI259" s="284">
        <f t="shared" si="142"/>
        <v>0</v>
      </c>
      <c r="AJ259" s="285">
        <f t="shared" si="143"/>
        <v>0</v>
      </c>
      <c r="AK259" s="285">
        <f t="shared" si="144"/>
        <v>0</v>
      </c>
      <c r="AL259" s="285">
        <f t="shared" si="145"/>
        <v>0</v>
      </c>
      <c r="AM259" s="285">
        <f t="shared" si="146"/>
        <v>0</v>
      </c>
      <c r="AN259" s="285">
        <f t="shared" si="147"/>
        <v>0</v>
      </c>
      <c r="AO259" s="285">
        <f t="shared" si="148"/>
        <v>0</v>
      </c>
      <c r="AP259" s="310">
        <f t="shared" si="149"/>
        <v>0</v>
      </c>
      <c r="AQ259" s="310">
        <f t="shared" si="150"/>
        <v>0</v>
      </c>
      <c r="AR259" s="310">
        <f t="shared" si="151"/>
        <v>0</v>
      </c>
      <c r="AS259" s="310">
        <f t="shared" si="152"/>
        <v>0</v>
      </c>
      <c r="AT259" s="310">
        <f t="shared" si="153"/>
        <v>0</v>
      </c>
      <c r="AU259" s="301">
        <f t="array" ref="AU259">IFERROR(INDEX(X259:AC259,SMALL(IF(AD259:AI259=AV259,COLUMN(AD259:AI259)-COLUMN(AD259)+1),COUNTIF(AP259:AP259,AV259))),0)</f>
        <v>0</v>
      </c>
      <c r="AV259" s="301">
        <f t="shared" si="154"/>
        <v>0</v>
      </c>
      <c r="AW259" s="301">
        <f t="array" ref="AW259">IFERROR(INDEX(AJ259:AO259,SMALL(IF(AD259:AI259=AV259,COLUMN(AD259:AI259)-COLUMN(AD259)+1),COUNTIF(AP259:AP259,AV259))),0)</f>
        <v>0</v>
      </c>
      <c r="AX259" s="302">
        <f t="array" ref="AX259">IFERROR(INDEX(X259:AC259,SMALL(IF(AD259:AI259=AY259,COLUMN(AD259:AI259)-COLUMN(AD259)+1),COUNTIF(AP259:AQ259,AY259))),0)</f>
        <v>0</v>
      </c>
      <c r="AY259" s="302">
        <f t="array" ref="AY259">IFERROR(LARGE(AD259:AI259,2),0)</f>
        <v>0</v>
      </c>
      <c r="AZ259" s="303">
        <f t="array" ref="AZ259">IFERROR(INDEX(AJ259:AO259,SMALL(IF(AD259:AI259=AY259,COLUMN(AD259:AI259)-COLUMN(AD259)+1),COUNTIF(AP259:AQ259,AY259))),0)</f>
        <v>0</v>
      </c>
      <c r="BA259" s="304">
        <f t="array" ref="BA259">IFERROR(INDEX(X259:AC259,SMALL(IF(AD259:AI259=BB259,COLUMN(AD259:AI259)-COLUMN(AD259)+1),COUNTIF(AP259:AR259,BB259))),0)</f>
        <v>0</v>
      </c>
      <c r="BB259" s="304">
        <f t="array" ref="BB259">IFERROR(LARGE(AD259:AI259,3),0)</f>
        <v>0</v>
      </c>
      <c r="BC259" s="304">
        <f t="array" ref="BC259">IFERROR(INDEX(AJ259:AO259,SMALL(IF(AD259:AI259=BB259,COLUMN(AD259:AI259)-COLUMN(AD259)+1),COUNTIF(AP259:AR259,BB259))),0)</f>
        <v>0</v>
      </c>
      <c r="BD259" s="305">
        <f t="array" ref="BD259">IFERROR(INDEX(X259:AC259,SMALL(IF(AD259:AI259=BE259,COLUMN(AD259:AI259)-COLUMN(AD259)+1),COUNTIF(AP259:AS259,BE259))),0)</f>
        <v>0</v>
      </c>
      <c r="BE259" s="305">
        <f t="shared" si="155"/>
        <v>0</v>
      </c>
      <c r="BF259" s="305">
        <f t="array" ref="BF259">IFERROR(INDEX(AJ259:AO259,SMALL(IF(AD259:AI259=BE259,COLUMN(AD259:AI259)-COLUMN(AD259)+1),COUNTIF(AP259:AS259,BE259))),0)</f>
        <v>0</v>
      </c>
      <c r="BG259" s="306">
        <f t="array" ref="BG259">IFERROR(INDEX(X259:AC259,SMALL(IF(AD259:AI259=BH259,COLUMN(AD259:AI259)-COLUMN(AD259)+1),COUNTIF(AP259:AT259,BH259))),0)</f>
        <v>0</v>
      </c>
      <c r="BH259" s="306">
        <f t="shared" si="156"/>
        <v>0</v>
      </c>
      <c r="BI259" s="306">
        <f t="array" ref="BI259">IFERROR(INDEX(AJ259:AO259,SMALL(IF(AD259:AI259=BH259,COLUMN(AD259:AI259)-COLUMN(AD259)+1),COUNTIF(AP259:AT259,BH259))),0)</f>
        <v>0</v>
      </c>
      <c r="BJ259" s="307">
        <f>IF(COUNTIF(AD259:AI259,0)=0,IF(COUNTIFS(AD259:AI259,"*F*")=0,SUM(LARGE(AD259:AI259,{1,2,3,4,5})),IF(COUNTIFS(AD259:AI259,"*F*")=1,SUM(LARGE(AD259:AI259,{1,2,3,4,5})),IF(COUNTIFS(AD259:AI259,"*F*")=2,"C",IF(COUNTIFS(AD259:AI259,"*F*")&gt;2,"F")))),IF(COUNTIFS(AD259:AH259,"*F*")=0,SUM(AD259:AH259),IF(COUNTIFS(AD259:AH259,"*F*")=1,"C",IF(COUNTIFS(AD259:AH259,"*F*")&gt;=2,"F"))))</f>
        <v>0</v>
      </c>
      <c r="BK259" s="308">
        <f t="shared" si="157"/>
        <v>0</v>
      </c>
    </row>
    <row r="260" spans="1:63" ht="15" x14ac:dyDescent="0.25">
      <c r="A260" s="317">
        <v>258</v>
      </c>
      <c r="B260" s="287" t="str">
        <f t="shared" ref="B260:B302" si="158">IF(OR(F260=42,I260=42,L260=42,O260=42,R260=42,U260=42),"S",IF(OR(F260=43,I260=43,L260=43,O260=43,R260=43,U260=43),"S",IF(OR(F260=44,I260=44,L260=44,O260=44,R260=44,U260=44),"S",IF(OR(F260=54,I260=54,L260=54,O260=54,R260=54,U260=54),"C",IF(OR(F260=55,I260=55,L260=55,O260=55,R260=55,U260=55),"C",IF(OR(F260=27,I260=27,L260=27,O260=27,R260=27,U260=27),"H",IF(OR(F260=28,I260=28,L260=28,O260=28,R260=28,U260=28),"H",IF(OR(F260=29,I260=29,L260=29,O260=29,R260=29,U260=29),"H",""))))))))</f>
        <v/>
      </c>
      <c r="C260" s="296"/>
      <c r="D260" s="309"/>
      <c r="E260" s="309"/>
      <c r="F260" s="309"/>
      <c r="G260" s="309"/>
      <c r="H260" s="309"/>
      <c r="I260" s="309"/>
      <c r="J260" s="309"/>
      <c r="K260" s="309"/>
      <c r="L260" s="309"/>
      <c r="M260" s="309"/>
      <c r="N260" s="309"/>
      <c r="O260" s="309"/>
      <c r="P260" s="309"/>
      <c r="Q260" s="309"/>
      <c r="R260" s="309"/>
      <c r="S260" s="309"/>
      <c r="T260" s="309"/>
      <c r="U260" s="309"/>
      <c r="V260" s="309"/>
      <c r="W260" s="309"/>
      <c r="X260" s="294">
        <f t="shared" ref="X260:X302" si="159">F260</f>
        <v>0</v>
      </c>
      <c r="Y260" s="294">
        <f t="shared" ref="Y260:Y302" si="160">I260</f>
        <v>0</v>
      </c>
      <c r="Z260" s="294">
        <f t="shared" ref="Z260:Z302" si="161">L260</f>
        <v>0</v>
      </c>
      <c r="AA260" s="294">
        <f t="shared" ref="AA260:AA302" si="162">O260</f>
        <v>0</v>
      </c>
      <c r="AB260" s="294">
        <f t="shared" ref="AB260:AB302" si="163">R260</f>
        <v>0</v>
      </c>
      <c r="AC260" s="294">
        <f t="shared" ref="AC260:AC302" si="164">U260</f>
        <v>0</v>
      </c>
      <c r="AD260" s="284">
        <f t="shared" ref="AD260:AD302" si="165">G260</f>
        <v>0</v>
      </c>
      <c r="AE260" s="284">
        <f t="shared" ref="AE260:AE302" si="166">J260</f>
        <v>0</v>
      </c>
      <c r="AF260" s="284">
        <f t="shared" ref="AF260:AF302" si="167">M260</f>
        <v>0</v>
      </c>
      <c r="AG260" s="284">
        <f t="shared" ref="AG260:AG302" si="168">P260</f>
        <v>0</v>
      </c>
      <c r="AH260" s="284">
        <f t="shared" ref="AH260:AH302" si="169">S260</f>
        <v>0</v>
      </c>
      <c r="AI260" s="284">
        <f t="shared" ref="AI260:AI302" si="170">V260</f>
        <v>0</v>
      </c>
      <c r="AJ260" s="285">
        <f t="shared" ref="AJ260:AJ302" si="171">H260</f>
        <v>0</v>
      </c>
      <c r="AK260" s="285">
        <f t="shared" ref="AK260:AK302" si="172">K260</f>
        <v>0</v>
      </c>
      <c r="AL260" s="285">
        <f t="shared" ref="AL260:AL302" si="173">N260</f>
        <v>0</v>
      </c>
      <c r="AM260" s="285">
        <f t="shared" ref="AM260:AM302" si="174">Q260</f>
        <v>0</v>
      </c>
      <c r="AN260" s="285">
        <f t="shared" ref="AN260:AN302" si="175">T260</f>
        <v>0</v>
      </c>
      <c r="AO260" s="285">
        <f t="shared" ref="AO260:AO302" si="176">W260</f>
        <v>0</v>
      </c>
      <c r="AP260" s="310">
        <f t="shared" ref="AP260:AP302" si="177">IFERROR(LARGE(AD260:AI260,1),0)</f>
        <v>0</v>
      </c>
      <c r="AQ260" s="310">
        <f t="shared" ref="AQ260:AQ302" si="178">IFERROR(LARGE(AD260:AI260,2),0)</f>
        <v>0</v>
      </c>
      <c r="AR260" s="310">
        <f t="shared" ref="AR260:AR302" si="179">IFERROR(LARGE(AD260:AI260,3),0)</f>
        <v>0</v>
      </c>
      <c r="AS260" s="310">
        <f t="shared" ref="AS260:AS302" si="180">IFERROR(LARGE(AD260:AI260,4),0)</f>
        <v>0</v>
      </c>
      <c r="AT260" s="310">
        <f t="shared" ref="AT260:AT302" si="181">IFERROR(LARGE(AD260:AI260,5),0)</f>
        <v>0</v>
      </c>
      <c r="AU260" s="301">
        <f t="array" ref="AU260">IFERROR(INDEX(X260:AC260,SMALL(IF(AD260:AI260=AV260,COLUMN(AD260:AI260)-COLUMN(AD260)+1),COUNTIF(AP260:AP260,AV260))),0)</f>
        <v>0</v>
      </c>
      <c r="AV260" s="301">
        <f t="shared" ref="AV260:AV302" si="182">IFERROR(LARGE(AD260:AI260,1),0)</f>
        <v>0</v>
      </c>
      <c r="AW260" s="301">
        <f t="array" ref="AW260">IFERROR(INDEX(AJ260:AO260,SMALL(IF(AD260:AI260=AV260,COLUMN(AD260:AI260)-COLUMN(AD260)+1),COUNTIF(AP260:AP260,AV260))),0)</f>
        <v>0</v>
      </c>
      <c r="AX260" s="302">
        <f t="array" ref="AX260">IFERROR(INDEX(X260:AC260,SMALL(IF(AD260:AI260=AY260,COLUMN(AD260:AI260)-COLUMN(AD260)+1),COUNTIF(AP260:AQ260,AY260))),0)</f>
        <v>0</v>
      </c>
      <c r="AY260" s="302">
        <f t="array" ref="AY260">IFERROR(LARGE(AD260:AI260,2),0)</f>
        <v>0</v>
      </c>
      <c r="AZ260" s="303">
        <f t="array" ref="AZ260">IFERROR(INDEX(AJ260:AO260,SMALL(IF(AD260:AI260=AY260,COLUMN(AD260:AI260)-COLUMN(AD260)+1),COUNTIF(AP260:AQ260,AY260))),0)</f>
        <v>0</v>
      </c>
      <c r="BA260" s="304">
        <f t="array" ref="BA260">IFERROR(INDEX(X260:AC260,SMALL(IF(AD260:AI260=BB260,COLUMN(AD260:AI260)-COLUMN(AD260)+1),COUNTIF(AP260:AR260,BB260))),0)</f>
        <v>0</v>
      </c>
      <c r="BB260" s="304">
        <f t="array" ref="BB260">IFERROR(LARGE(AD260:AI260,3),0)</f>
        <v>0</v>
      </c>
      <c r="BC260" s="304">
        <f t="array" ref="BC260">IFERROR(INDEX(AJ260:AO260,SMALL(IF(AD260:AI260=BB260,COLUMN(AD260:AI260)-COLUMN(AD260)+1),COUNTIF(AP260:AR260,BB260))),0)</f>
        <v>0</v>
      </c>
      <c r="BD260" s="305">
        <f t="array" ref="BD260">IFERROR(INDEX(X260:AC260,SMALL(IF(AD260:AI260=BE260,COLUMN(AD260:AI260)-COLUMN(AD260)+1),COUNTIF(AP260:AS260,BE260))),0)</f>
        <v>0</v>
      </c>
      <c r="BE260" s="305">
        <f t="shared" ref="BE260:BE302" si="183">IFERROR(LARGE(AD260:AI260,4),0)</f>
        <v>0</v>
      </c>
      <c r="BF260" s="305">
        <f t="array" ref="BF260">IFERROR(INDEX(AJ260:AO260,SMALL(IF(AD260:AI260=BE260,COLUMN(AD260:AI260)-COLUMN(AD260)+1),COUNTIF(AP260:AS260,BE260))),0)</f>
        <v>0</v>
      </c>
      <c r="BG260" s="306">
        <f t="array" ref="BG260">IFERROR(INDEX(X260:AC260,SMALL(IF(AD260:AI260=BH260,COLUMN(AD260:AI260)-COLUMN(AD260)+1),COUNTIF(AP260:AT260,BH260))),0)</f>
        <v>0</v>
      </c>
      <c r="BH260" s="306">
        <f t="shared" ref="BH260:BH302" si="184">IFERROR(LARGE(AD260:AI260,5),0)</f>
        <v>0</v>
      </c>
      <c r="BI260" s="306">
        <f t="array" ref="BI260">IFERROR(INDEX(AJ260:AO260,SMALL(IF(AD260:AI260=BH260,COLUMN(AD260:AI260)-COLUMN(AD260)+1),COUNTIF(AP260:AT260,BH260))),0)</f>
        <v>0</v>
      </c>
      <c r="BJ260" s="307">
        <f>IF(COUNTIF(AD260:AI260,0)=0,IF(COUNTIFS(AD260:AI260,"*F*")=0,SUM(LARGE(AD260:AI260,{1,2,3,4,5})),IF(COUNTIFS(AD260:AI260,"*F*")=1,SUM(LARGE(AD260:AI260,{1,2,3,4,5})),IF(COUNTIFS(AD260:AI260,"*F*")=2,"C",IF(COUNTIFS(AD260:AI260,"*F*")&gt;2,"F")))),IF(COUNTIFS(AD260:AH260,"*F*")=0,SUM(AD260:AH260),IF(COUNTIFS(AD260:AH260,"*F*")=1,"C",IF(COUNTIFS(AD260:AH260,"*F*")&gt;=2,"F"))))</f>
        <v>0</v>
      </c>
      <c r="BK260" s="308">
        <f t="shared" ref="BK260:BK302" si="185">IFERROR(BJ260/5,BJ260)</f>
        <v>0</v>
      </c>
    </row>
    <row r="261" spans="1:63" ht="15" x14ac:dyDescent="0.25">
      <c r="A261" s="317">
        <v>259</v>
      </c>
      <c r="B261" s="287" t="str">
        <f t="shared" si="158"/>
        <v/>
      </c>
      <c r="C261" s="296"/>
      <c r="D261" s="309"/>
      <c r="E261" s="309"/>
      <c r="F261" s="309"/>
      <c r="G261" s="309"/>
      <c r="H261" s="309"/>
      <c r="I261" s="309"/>
      <c r="J261" s="309"/>
      <c r="K261" s="309"/>
      <c r="L261" s="309"/>
      <c r="M261" s="309"/>
      <c r="N261" s="309"/>
      <c r="O261" s="309"/>
      <c r="P261" s="309"/>
      <c r="Q261" s="309"/>
      <c r="R261" s="309"/>
      <c r="S261" s="309"/>
      <c r="T261" s="309"/>
      <c r="U261" s="309"/>
      <c r="V261" s="309"/>
      <c r="W261" s="309"/>
      <c r="X261" s="294">
        <f t="shared" si="159"/>
        <v>0</v>
      </c>
      <c r="Y261" s="294">
        <f t="shared" si="160"/>
        <v>0</v>
      </c>
      <c r="Z261" s="294">
        <f t="shared" si="161"/>
        <v>0</v>
      </c>
      <c r="AA261" s="294">
        <f t="shared" si="162"/>
        <v>0</v>
      </c>
      <c r="AB261" s="294">
        <f t="shared" si="163"/>
        <v>0</v>
      </c>
      <c r="AC261" s="294">
        <f t="shared" si="164"/>
        <v>0</v>
      </c>
      <c r="AD261" s="284">
        <f t="shared" si="165"/>
        <v>0</v>
      </c>
      <c r="AE261" s="284">
        <f t="shared" si="166"/>
        <v>0</v>
      </c>
      <c r="AF261" s="284">
        <f t="shared" si="167"/>
        <v>0</v>
      </c>
      <c r="AG261" s="284">
        <f t="shared" si="168"/>
        <v>0</v>
      </c>
      <c r="AH261" s="284">
        <f t="shared" si="169"/>
        <v>0</v>
      </c>
      <c r="AI261" s="284">
        <f t="shared" si="170"/>
        <v>0</v>
      </c>
      <c r="AJ261" s="285">
        <f t="shared" si="171"/>
        <v>0</v>
      </c>
      <c r="AK261" s="285">
        <f t="shared" si="172"/>
        <v>0</v>
      </c>
      <c r="AL261" s="285">
        <f t="shared" si="173"/>
        <v>0</v>
      </c>
      <c r="AM261" s="285">
        <f t="shared" si="174"/>
        <v>0</v>
      </c>
      <c r="AN261" s="285">
        <f t="shared" si="175"/>
        <v>0</v>
      </c>
      <c r="AO261" s="285">
        <f t="shared" si="176"/>
        <v>0</v>
      </c>
      <c r="AP261" s="310">
        <f t="shared" si="177"/>
        <v>0</v>
      </c>
      <c r="AQ261" s="310">
        <f t="shared" si="178"/>
        <v>0</v>
      </c>
      <c r="AR261" s="310">
        <f t="shared" si="179"/>
        <v>0</v>
      </c>
      <c r="AS261" s="310">
        <f t="shared" si="180"/>
        <v>0</v>
      </c>
      <c r="AT261" s="310">
        <f t="shared" si="181"/>
        <v>0</v>
      </c>
      <c r="AU261" s="301">
        <f t="array" ref="AU261">IFERROR(INDEX(X261:AC261,SMALL(IF(AD261:AI261=AV261,COLUMN(AD261:AI261)-COLUMN(AD261)+1),COUNTIF(AP261:AP261,AV261))),0)</f>
        <v>0</v>
      </c>
      <c r="AV261" s="301">
        <f t="shared" si="182"/>
        <v>0</v>
      </c>
      <c r="AW261" s="301">
        <f t="array" ref="AW261">IFERROR(INDEX(AJ261:AO261,SMALL(IF(AD261:AI261=AV261,COLUMN(AD261:AI261)-COLUMN(AD261)+1),COUNTIF(AP261:AP261,AV261))),0)</f>
        <v>0</v>
      </c>
      <c r="AX261" s="302">
        <f t="array" ref="AX261">IFERROR(INDEX(X261:AC261,SMALL(IF(AD261:AI261=AY261,COLUMN(AD261:AI261)-COLUMN(AD261)+1),COUNTIF(AP261:AQ261,AY261))),0)</f>
        <v>0</v>
      </c>
      <c r="AY261" s="302">
        <f t="array" ref="AY261">IFERROR(LARGE(AD261:AI261,2),0)</f>
        <v>0</v>
      </c>
      <c r="AZ261" s="303">
        <f t="array" ref="AZ261">IFERROR(INDEX(AJ261:AO261,SMALL(IF(AD261:AI261=AY261,COLUMN(AD261:AI261)-COLUMN(AD261)+1),COUNTIF(AP261:AQ261,AY261))),0)</f>
        <v>0</v>
      </c>
      <c r="BA261" s="304">
        <f t="array" ref="BA261">IFERROR(INDEX(X261:AC261,SMALL(IF(AD261:AI261=BB261,COLUMN(AD261:AI261)-COLUMN(AD261)+1),COUNTIF(AP261:AR261,BB261))),0)</f>
        <v>0</v>
      </c>
      <c r="BB261" s="304">
        <f t="array" ref="BB261">IFERROR(LARGE(AD261:AI261,3),0)</f>
        <v>0</v>
      </c>
      <c r="BC261" s="304">
        <f t="array" ref="BC261">IFERROR(INDEX(AJ261:AO261,SMALL(IF(AD261:AI261=BB261,COLUMN(AD261:AI261)-COLUMN(AD261)+1),COUNTIF(AP261:AR261,BB261))),0)</f>
        <v>0</v>
      </c>
      <c r="BD261" s="305">
        <f t="array" ref="BD261">IFERROR(INDEX(X261:AC261,SMALL(IF(AD261:AI261=BE261,COLUMN(AD261:AI261)-COLUMN(AD261)+1),COUNTIF(AP261:AS261,BE261))),0)</f>
        <v>0</v>
      </c>
      <c r="BE261" s="305">
        <f t="shared" si="183"/>
        <v>0</v>
      </c>
      <c r="BF261" s="305">
        <f t="array" ref="BF261">IFERROR(INDEX(AJ261:AO261,SMALL(IF(AD261:AI261=BE261,COLUMN(AD261:AI261)-COLUMN(AD261)+1),COUNTIF(AP261:AS261,BE261))),0)</f>
        <v>0</v>
      </c>
      <c r="BG261" s="306">
        <f t="array" ref="BG261">IFERROR(INDEX(X261:AC261,SMALL(IF(AD261:AI261=BH261,COLUMN(AD261:AI261)-COLUMN(AD261)+1),COUNTIF(AP261:AT261,BH261))),0)</f>
        <v>0</v>
      </c>
      <c r="BH261" s="306">
        <f t="shared" si="184"/>
        <v>0</v>
      </c>
      <c r="BI261" s="306">
        <f t="array" ref="BI261">IFERROR(INDEX(AJ261:AO261,SMALL(IF(AD261:AI261=BH261,COLUMN(AD261:AI261)-COLUMN(AD261)+1),COUNTIF(AP261:AT261,BH261))),0)</f>
        <v>0</v>
      </c>
      <c r="BJ261" s="307">
        <f>IF(COUNTIF(AD261:AI261,0)=0,IF(COUNTIFS(AD261:AI261,"*F*")=0,SUM(LARGE(AD261:AI261,{1,2,3,4,5})),IF(COUNTIFS(AD261:AI261,"*F*")=1,SUM(LARGE(AD261:AI261,{1,2,3,4,5})),IF(COUNTIFS(AD261:AI261,"*F*")=2,"C",IF(COUNTIFS(AD261:AI261,"*F*")&gt;2,"F")))),IF(COUNTIFS(AD261:AH261,"*F*")=0,SUM(AD261:AH261),IF(COUNTIFS(AD261:AH261,"*F*")=1,"C",IF(COUNTIFS(AD261:AH261,"*F*")&gt;=2,"F"))))</f>
        <v>0</v>
      </c>
      <c r="BK261" s="308">
        <f t="shared" si="185"/>
        <v>0</v>
      </c>
    </row>
    <row r="262" spans="1:63" ht="15" x14ac:dyDescent="0.25">
      <c r="A262" s="317">
        <v>260</v>
      </c>
      <c r="B262" s="287" t="str">
        <f t="shared" si="158"/>
        <v/>
      </c>
      <c r="C262" s="296"/>
      <c r="D262" s="309"/>
      <c r="E262" s="309"/>
      <c r="F262" s="309"/>
      <c r="G262" s="309"/>
      <c r="H262" s="309"/>
      <c r="I262" s="309"/>
      <c r="J262" s="309"/>
      <c r="K262" s="309"/>
      <c r="L262" s="309"/>
      <c r="M262" s="309"/>
      <c r="N262" s="309"/>
      <c r="O262" s="309"/>
      <c r="P262" s="309"/>
      <c r="Q262" s="309"/>
      <c r="R262" s="309"/>
      <c r="S262" s="309"/>
      <c r="T262" s="309"/>
      <c r="U262" s="309"/>
      <c r="V262" s="309"/>
      <c r="W262" s="309"/>
      <c r="X262" s="294">
        <f t="shared" si="159"/>
        <v>0</v>
      </c>
      <c r="Y262" s="294">
        <f t="shared" si="160"/>
        <v>0</v>
      </c>
      <c r="Z262" s="294">
        <f t="shared" si="161"/>
        <v>0</v>
      </c>
      <c r="AA262" s="294">
        <f t="shared" si="162"/>
        <v>0</v>
      </c>
      <c r="AB262" s="294">
        <f t="shared" si="163"/>
        <v>0</v>
      </c>
      <c r="AC262" s="294">
        <f t="shared" si="164"/>
        <v>0</v>
      </c>
      <c r="AD262" s="284">
        <f t="shared" si="165"/>
        <v>0</v>
      </c>
      <c r="AE262" s="284">
        <f t="shared" si="166"/>
        <v>0</v>
      </c>
      <c r="AF262" s="284">
        <f t="shared" si="167"/>
        <v>0</v>
      </c>
      <c r="AG262" s="284">
        <f t="shared" si="168"/>
        <v>0</v>
      </c>
      <c r="AH262" s="284">
        <f t="shared" si="169"/>
        <v>0</v>
      </c>
      <c r="AI262" s="284">
        <f t="shared" si="170"/>
        <v>0</v>
      </c>
      <c r="AJ262" s="285">
        <f t="shared" si="171"/>
        <v>0</v>
      </c>
      <c r="AK262" s="285">
        <f t="shared" si="172"/>
        <v>0</v>
      </c>
      <c r="AL262" s="285">
        <f t="shared" si="173"/>
        <v>0</v>
      </c>
      <c r="AM262" s="285">
        <f t="shared" si="174"/>
        <v>0</v>
      </c>
      <c r="AN262" s="285">
        <f t="shared" si="175"/>
        <v>0</v>
      </c>
      <c r="AO262" s="285">
        <f t="shared" si="176"/>
        <v>0</v>
      </c>
      <c r="AP262" s="310">
        <f t="shared" si="177"/>
        <v>0</v>
      </c>
      <c r="AQ262" s="310">
        <f t="shared" si="178"/>
        <v>0</v>
      </c>
      <c r="AR262" s="310">
        <f t="shared" si="179"/>
        <v>0</v>
      </c>
      <c r="AS262" s="310">
        <f t="shared" si="180"/>
        <v>0</v>
      </c>
      <c r="AT262" s="310">
        <f t="shared" si="181"/>
        <v>0</v>
      </c>
      <c r="AU262" s="301">
        <f t="array" ref="AU262">IFERROR(INDEX(X262:AC262,SMALL(IF(AD262:AI262=AV262,COLUMN(AD262:AI262)-COLUMN(AD262)+1),COUNTIF(AP262:AP262,AV262))),0)</f>
        <v>0</v>
      </c>
      <c r="AV262" s="301">
        <f t="shared" si="182"/>
        <v>0</v>
      </c>
      <c r="AW262" s="301">
        <f t="array" ref="AW262">IFERROR(INDEX(AJ262:AO262,SMALL(IF(AD262:AI262=AV262,COLUMN(AD262:AI262)-COLUMN(AD262)+1),COUNTIF(AP262:AP262,AV262))),0)</f>
        <v>0</v>
      </c>
      <c r="AX262" s="302">
        <f t="array" ref="AX262">IFERROR(INDEX(X262:AC262,SMALL(IF(AD262:AI262=AY262,COLUMN(AD262:AI262)-COLUMN(AD262)+1),COUNTIF(AP262:AQ262,AY262))),0)</f>
        <v>0</v>
      </c>
      <c r="AY262" s="302">
        <f t="array" ref="AY262">IFERROR(LARGE(AD262:AI262,2),0)</f>
        <v>0</v>
      </c>
      <c r="AZ262" s="303">
        <f t="array" ref="AZ262">IFERROR(INDEX(AJ262:AO262,SMALL(IF(AD262:AI262=AY262,COLUMN(AD262:AI262)-COLUMN(AD262)+1),COUNTIF(AP262:AQ262,AY262))),0)</f>
        <v>0</v>
      </c>
      <c r="BA262" s="304">
        <f t="array" ref="BA262">IFERROR(INDEX(X262:AC262,SMALL(IF(AD262:AI262=BB262,COLUMN(AD262:AI262)-COLUMN(AD262)+1),COUNTIF(AP262:AR262,BB262))),0)</f>
        <v>0</v>
      </c>
      <c r="BB262" s="304">
        <f t="array" ref="BB262">IFERROR(LARGE(AD262:AI262,3),0)</f>
        <v>0</v>
      </c>
      <c r="BC262" s="304">
        <f t="array" ref="BC262">IFERROR(INDEX(AJ262:AO262,SMALL(IF(AD262:AI262=BB262,COLUMN(AD262:AI262)-COLUMN(AD262)+1),COUNTIF(AP262:AR262,BB262))),0)</f>
        <v>0</v>
      </c>
      <c r="BD262" s="305">
        <f t="array" ref="BD262">IFERROR(INDEX(X262:AC262,SMALL(IF(AD262:AI262=BE262,COLUMN(AD262:AI262)-COLUMN(AD262)+1),COUNTIF(AP262:AS262,BE262))),0)</f>
        <v>0</v>
      </c>
      <c r="BE262" s="305">
        <f t="shared" si="183"/>
        <v>0</v>
      </c>
      <c r="BF262" s="305">
        <f t="array" ref="BF262">IFERROR(INDEX(AJ262:AO262,SMALL(IF(AD262:AI262=BE262,COLUMN(AD262:AI262)-COLUMN(AD262)+1),COUNTIF(AP262:AS262,BE262))),0)</f>
        <v>0</v>
      </c>
      <c r="BG262" s="306">
        <f t="array" ref="BG262">IFERROR(INDEX(X262:AC262,SMALL(IF(AD262:AI262=BH262,COLUMN(AD262:AI262)-COLUMN(AD262)+1),COUNTIF(AP262:AT262,BH262))),0)</f>
        <v>0</v>
      </c>
      <c r="BH262" s="306">
        <f t="shared" si="184"/>
        <v>0</v>
      </c>
      <c r="BI262" s="306">
        <f t="array" ref="BI262">IFERROR(INDEX(AJ262:AO262,SMALL(IF(AD262:AI262=BH262,COLUMN(AD262:AI262)-COLUMN(AD262)+1),COUNTIF(AP262:AT262,BH262))),0)</f>
        <v>0</v>
      </c>
      <c r="BJ262" s="307">
        <f>IF(COUNTIF(AD262:AI262,0)=0,IF(COUNTIFS(AD262:AI262,"*F*")=0,SUM(LARGE(AD262:AI262,{1,2,3,4,5})),IF(COUNTIFS(AD262:AI262,"*F*")=1,SUM(LARGE(AD262:AI262,{1,2,3,4,5})),IF(COUNTIFS(AD262:AI262,"*F*")=2,"C",IF(COUNTIFS(AD262:AI262,"*F*")&gt;2,"F")))),IF(COUNTIFS(AD262:AH262,"*F*")=0,SUM(AD262:AH262),IF(COUNTIFS(AD262:AH262,"*F*")=1,"C",IF(COUNTIFS(AD262:AH262,"*F*")&gt;=2,"F"))))</f>
        <v>0</v>
      </c>
      <c r="BK262" s="308">
        <f t="shared" si="185"/>
        <v>0</v>
      </c>
    </row>
    <row r="263" spans="1:63" ht="15" x14ac:dyDescent="0.25">
      <c r="A263" s="317">
        <v>261</v>
      </c>
      <c r="B263" s="287" t="str">
        <f t="shared" si="158"/>
        <v/>
      </c>
      <c r="C263" s="296"/>
      <c r="D263" s="309"/>
      <c r="E263" s="309"/>
      <c r="F263" s="309"/>
      <c r="G263" s="309"/>
      <c r="H263" s="309"/>
      <c r="I263" s="309"/>
      <c r="J263" s="309"/>
      <c r="K263" s="309"/>
      <c r="L263" s="309"/>
      <c r="M263" s="309"/>
      <c r="N263" s="309"/>
      <c r="O263" s="309"/>
      <c r="P263" s="309"/>
      <c r="Q263" s="309"/>
      <c r="R263" s="309"/>
      <c r="S263" s="309"/>
      <c r="T263" s="309"/>
      <c r="U263" s="309"/>
      <c r="V263" s="309"/>
      <c r="W263" s="309"/>
      <c r="X263" s="294">
        <f t="shared" si="159"/>
        <v>0</v>
      </c>
      <c r="Y263" s="294">
        <f t="shared" si="160"/>
        <v>0</v>
      </c>
      <c r="Z263" s="294">
        <f t="shared" si="161"/>
        <v>0</v>
      </c>
      <c r="AA263" s="294">
        <f t="shared" si="162"/>
        <v>0</v>
      </c>
      <c r="AB263" s="294">
        <f t="shared" si="163"/>
        <v>0</v>
      </c>
      <c r="AC263" s="294">
        <f t="shared" si="164"/>
        <v>0</v>
      </c>
      <c r="AD263" s="284">
        <f t="shared" si="165"/>
        <v>0</v>
      </c>
      <c r="AE263" s="284">
        <f t="shared" si="166"/>
        <v>0</v>
      </c>
      <c r="AF263" s="284">
        <f t="shared" si="167"/>
        <v>0</v>
      </c>
      <c r="AG263" s="284">
        <f t="shared" si="168"/>
        <v>0</v>
      </c>
      <c r="AH263" s="284">
        <f t="shared" si="169"/>
        <v>0</v>
      </c>
      <c r="AI263" s="284">
        <f t="shared" si="170"/>
        <v>0</v>
      </c>
      <c r="AJ263" s="285">
        <f t="shared" si="171"/>
        <v>0</v>
      </c>
      <c r="AK263" s="285">
        <f t="shared" si="172"/>
        <v>0</v>
      </c>
      <c r="AL263" s="285">
        <f t="shared" si="173"/>
        <v>0</v>
      </c>
      <c r="AM263" s="285">
        <f t="shared" si="174"/>
        <v>0</v>
      </c>
      <c r="AN263" s="285">
        <f t="shared" si="175"/>
        <v>0</v>
      </c>
      <c r="AO263" s="285">
        <f t="shared" si="176"/>
        <v>0</v>
      </c>
      <c r="AP263" s="310">
        <f t="shared" si="177"/>
        <v>0</v>
      </c>
      <c r="AQ263" s="310">
        <f t="shared" si="178"/>
        <v>0</v>
      </c>
      <c r="AR263" s="310">
        <f t="shared" si="179"/>
        <v>0</v>
      </c>
      <c r="AS263" s="310">
        <f t="shared" si="180"/>
        <v>0</v>
      </c>
      <c r="AT263" s="310">
        <f t="shared" si="181"/>
        <v>0</v>
      </c>
      <c r="AU263" s="301">
        <f t="array" ref="AU263">IFERROR(INDEX(X263:AC263,SMALL(IF(AD263:AI263=AV263,COLUMN(AD263:AI263)-COLUMN(AD263)+1),COUNTIF(AP263:AP263,AV263))),0)</f>
        <v>0</v>
      </c>
      <c r="AV263" s="301">
        <f t="shared" si="182"/>
        <v>0</v>
      </c>
      <c r="AW263" s="301">
        <f t="array" ref="AW263">IFERROR(INDEX(AJ263:AO263,SMALL(IF(AD263:AI263=AV263,COLUMN(AD263:AI263)-COLUMN(AD263)+1),COUNTIF(AP263:AP263,AV263))),0)</f>
        <v>0</v>
      </c>
      <c r="AX263" s="302">
        <f t="array" ref="AX263">IFERROR(INDEX(X263:AC263,SMALL(IF(AD263:AI263=AY263,COLUMN(AD263:AI263)-COLUMN(AD263)+1),COUNTIF(AP263:AQ263,AY263))),0)</f>
        <v>0</v>
      </c>
      <c r="AY263" s="302">
        <f t="array" ref="AY263">IFERROR(LARGE(AD263:AI263,2),0)</f>
        <v>0</v>
      </c>
      <c r="AZ263" s="303">
        <f t="array" ref="AZ263">IFERROR(INDEX(AJ263:AO263,SMALL(IF(AD263:AI263=AY263,COLUMN(AD263:AI263)-COLUMN(AD263)+1),COUNTIF(AP263:AQ263,AY263))),0)</f>
        <v>0</v>
      </c>
      <c r="BA263" s="304">
        <f t="array" ref="BA263">IFERROR(INDEX(X263:AC263,SMALL(IF(AD263:AI263=BB263,COLUMN(AD263:AI263)-COLUMN(AD263)+1),COUNTIF(AP263:AR263,BB263))),0)</f>
        <v>0</v>
      </c>
      <c r="BB263" s="304">
        <f t="array" ref="BB263">IFERROR(LARGE(AD263:AI263,3),0)</f>
        <v>0</v>
      </c>
      <c r="BC263" s="304">
        <f t="array" ref="BC263">IFERROR(INDEX(AJ263:AO263,SMALL(IF(AD263:AI263=BB263,COLUMN(AD263:AI263)-COLUMN(AD263)+1),COUNTIF(AP263:AR263,BB263))),0)</f>
        <v>0</v>
      </c>
      <c r="BD263" s="305">
        <f t="array" ref="BD263">IFERROR(INDEX(X263:AC263,SMALL(IF(AD263:AI263=BE263,COLUMN(AD263:AI263)-COLUMN(AD263)+1),COUNTIF(AP263:AS263,BE263))),0)</f>
        <v>0</v>
      </c>
      <c r="BE263" s="305">
        <f t="shared" si="183"/>
        <v>0</v>
      </c>
      <c r="BF263" s="305">
        <f t="array" ref="BF263">IFERROR(INDEX(AJ263:AO263,SMALL(IF(AD263:AI263=BE263,COLUMN(AD263:AI263)-COLUMN(AD263)+1),COUNTIF(AP263:AS263,BE263))),0)</f>
        <v>0</v>
      </c>
      <c r="BG263" s="306">
        <f t="array" ref="BG263">IFERROR(INDEX(X263:AC263,SMALL(IF(AD263:AI263=BH263,COLUMN(AD263:AI263)-COLUMN(AD263)+1),COUNTIF(AP263:AT263,BH263))),0)</f>
        <v>0</v>
      </c>
      <c r="BH263" s="306">
        <f t="shared" si="184"/>
        <v>0</v>
      </c>
      <c r="BI263" s="306">
        <f t="array" ref="BI263">IFERROR(INDEX(AJ263:AO263,SMALL(IF(AD263:AI263=BH263,COLUMN(AD263:AI263)-COLUMN(AD263)+1),COUNTIF(AP263:AT263,BH263))),0)</f>
        <v>0</v>
      </c>
      <c r="BJ263" s="307">
        <f>IF(COUNTIF(AD263:AI263,0)=0,IF(COUNTIFS(AD263:AI263,"*F*")=0,SUM(LARGE(AD263:AI263,{1,2,3,4,5})),IF(COUNTIFS(AD263:AI263,"*F*")=1,SUM(LARGE(AD263:AI263,{1,2,3,4,5})),IF(COUNTIFS(AD263:AI263,"*F*")=2,"C",IF(COUNTIFS(AD263:AI263,"*F*")&gt;2,"F")))),IF(COUNTIFS(AD263:AH263,"*F*")=0,SUM(AD263:AH263),IF(COUNTIFS(AD263:AH263,"*F*")=1,"C",IF(COUNTIFS(AD263:AH263,"*F*")&gt;=2,"F"))))</f>
        <v>0</v>
      </c>
      <c r="BK263" s="308">
        <f t="shared" si="185"/>
        <v>0</v>
      </c>
    </row>
    <row r="264" spans="1:63" ht="15" x14ac:dyDescent="0.25">
      <c r="A264" s="317">
        <v>262</v>
      </c>
      <c r="B264" s="287" t="str">
        <f t="shared" si="158"/>
        <v/>
      </c>
      <c r="C264" s="296"/>
      <c r="D264" s="309"/>
      <c r="E264" s="309"/>
      <c r="F264" s="309"/>
      <c r="G264" s="309"/>
      <c r="H264" s="309"/>
      <c r="I264" s="309"/>
      <c r="J264" s="309"/>
      <c r="K264" s="309"/>
      <c r="L264" s="309"/>
      <c r="M264" s="309"/>
      <c r="N264" s="309"/>
      <c r="O264" s="309"/>
      <c r="P264" s="309"/>
      <c r="Q264" s="309"/>
      <c r="R264" s="309"/>
      <c r="S264" s="309"/>
      <c r="T264" s="309"/>
      <c r="U264" s="309"/>
      <c r="V264" s="309"/>
      <c r="W264" s="309"/>
      <c r="X264" s="294">
        <f t="shared" si="159"/>
        <v>0</v>
      </c>
      <c r="Y264" s="294">
        <f t="shared" si="160"/>
        <v>0</v>
      </c>
      <c r="Z264" s="294">
        <f t="shared" si="161"/>
        <v>0</v>
      </c>
      <c r="AA264" s="294">
        <f t="shared" si="162"/>
        <v>0</v>
      </c>
      <c r="AB264" s="294">
        <f t="shared" si="163"/>
        <v>0</v>
      </c>
      <c r="AC264" s="294">
        <f t="shared" si="164"/>
        <v>0</v>
      </c>
      <c r="AD264" s="284">
        <f t="shared" si="165"/>
        <v>0</v>
      </c>
      <c r="AE264" s="284">
        <f t="shared" si="166"/>
        <v>0</v>
      </c>
      <c r="AF264" s="284">
        <f t="shared" si="167"/>
        <v>0</v>
      </c>
      <c r="AG264" s="284">
        <f t="shared" si="168"/>
        <v>0</v>
      </c>
      <c r="AH264" s="284">
        <f t="shared" si="169"/>
        <v>0</v>
      </c>
      <c r="AI264" s="284">
        <f t="shared" si="170"/>
        <v>0</v>
      </c>
      <c r="AJ264" s="285">
        <f t="shared" si="171"/>
        <v>0</v>
      </c>
      <c r="AK264" s="285">
        <f t="shared" si="172"/>
        <v>0</v>
      </c>
      <c r="AL264" s="285">
        <f t="shared" si="173"/>
        <v>0</v>
      </c>
      <c r="AM264" s="285">
        <f t="shared" si="174"/>
        <v>0</v>
      </c>
      <c r="AN264" s="285">
        <f t="shared" si="175"/>
        <v>0</v>
      </c>
      <c r="AO264" s="285">
        <f t="shared" si="176"/>
        <v>0</v>
      </c>
      <c r="AP264" s="310">
        <f t="shared" si="177"/>
        <v>0</v>
      </c>
      <c r="AQ264" s="310">
        <f t="shared" si="178"/>
        <v>0</v>
      </c>
      <c r="AR264" s="310">
        <f t="shared" si="179"/>
        <v>0</v>
      </c>
      <c r="AS264" s="310">
        <f t="shared" si="180"/>
        <v>0</v>
      </c>
      <c r="AT264" s="310">
        <f t="shared" si="181"/>
        <v>0</v>
      </c>
      <c r="AU264" s="301">
        <f t="array" ref="AU264">IFERROR(INDEX(X264:AC264,SMALL(IF(AD264:AI264=AV264,COLUMN(AD264:AI264)-COLUMN(AD264)+1),COUNTIF(AP264:AP264,AV264))),0)</f>
        <v>0</v>
      </c>
      <c r="AV264" s="301">
        <f t="shared" si="182"/>
        <v>0</v>
      </c>
      <c r="AW264" s="301">
        <f t="array" ref="AW264">IFERROR(INDEX(AJ264:AO264,SMALL(IF(AD264:AI264=AV264,COLUMN(AD264:AI264)-COLUMN(AD264)+1),COUNTIF(AP264:AP264,AV264))),0)</f>
        <v>0</v>
      </c>
      <c r="AX264" s="302">
        <f t="array" ref="AX264">IFERROR(INDEX(X264:AC264,SMALL(IF(AD264:AI264=AY264,COLUMN(AD264:AI264)-COLUMN(AD264)+1),COUNTIF(AP264:AQ264,AY264))),0)</f>
        <v>0</v>
      </c>
      <c r="AY264" s="302">
        <f t="array" ref="AY264">IFERROR(LARGE(AD264:AI264,2),0)</f>
        <v>0</v>
      </c>
      <c r="AZ264" s="303">
        <f t="array" ref="AZ264">IFERROR(INDEX(AJ264:AO264,SMALL(IF(AD264:AI264=AY264,COLUMN(AD264:AI264)-COLUMN(AD264)+1),COUNTIF(AP264:AQ264,AY264))),0)</f>
        <v>0</v>
      </c>
      <c r="BA264" s="304">
        <f t="array" ref="BA264">IFERROR(INDEX(X264:AC264,SMALL(IF(AD264:AI264=BB264,COLUMN(AD264:AI264)-COLUMN(AD264)+1),COUNTIF(AP264:AR264,BB264))),0)</f>
        <v>0</v>
      </c>
      <c r="BB264" s="304">
        <f t="array" ref="BB264">IFERROR(LARGE(AD264:AI264,3),0)</f>
        <v>0</v>
      </c>
      <c r="BC264" s="304">
        <f t="array" ref="BC264">IFERROR(INDEX(AJ264:AO264,SMALL(IF(AD264:AI264=BB264,COLUMN(AD264:AI264)-COLUMN(AD264)+1),COUNTIF(AP264:AR264,BB264))),0)</f>
        <v>0</v>
      </c>
      <c r="BD264" s="305">
        <f t="array" ref="BD264">IFERROR(INDEX(X264:AC264,SMALL(IF(AD264:AI264=BE264,COLUMN(AD264:AI264)-COLUMN(AD264)+1),COUNTIF(AP264:AS264,BE264))),0)</f>
        <v>0</v>
      </c>
      <c r="BE264" s="305">
        <f t="shared" si="183"/>
        <v>0</v>
      </c>
      <c r="BF264" s="305">
        <f t="array" ref="BF264">IFERROR(INDEX(AJ264:AO264,SMALL(IF(AD264:AI264=BE264,COLUMN(AD264:AI264)-COLUMN(AD264)+1),COUNTIF(AP264:AS264,BE264))),0)</f>
        <v>0</v>
      </c>
      <c r="BG264" s="306">
        <f t="array" ref="BG264">IFERROR(INDEX(X264:AC264,SMALL(IF(AD264:AI264=BH264,COLUMN(AD264:AI264)-COLUMN(AD264)+1),COUNTIF(AP264:AT264,BH264))),0)</f>
        <v>0</v>
      </c>
      <c r="BH264" s="306">
        <f t="shared" si="184"/>
        <v>0</v>
      </c>
      <c r="BI264" s="306">
        <f t="array" ref="BI264">IFERROR(INDEX(AJ264:AO264,SMALL(IF(AD264:AI264=BH264,COLUMN(AD264:AI264)-COLUMN(AD264)+1),COUNTIF(AP264:AT264,BH264))),0)</f>
        <v>0</v>
      </c>
      <c r="BJ264" s="307">
        <f>IF(COUNTIF(AD264:AI264,0)=0,IF(COUNTIFS(AD264:AI264,"*F*")=0,SUM(LARGE(AD264:AI264,{1,2,3,4,5})),IF(COUNTIFS(AD264:AI264,"*F*")=1,SUM(LARGE(AD264:AI264,{1,2,3,4,5})),IF(COUNTIFS(AD264:AI264,"*F*")=2,"C",IF(COUNTIFS(AD264:AI264,"*F*")&gt;2,"F")))),IF(COUNTIFS(AD264:AH264,"*F*")=0,SUM(AD264:AH264),IF(COUNTIFS(AD264:AH264,"*F*")=1,"C",IF(COUNTIFS(AD264:AH264,"*F*")&gt;=2,"F"))))</f>
        <v>0</v>
      </c>
      <c r="BK264" s="308">
        <f t="shared" si="185"/>
        <v>0</v>
      </c>
    </row>
    <row r="265" spans="1:63" ht="15" x14ac:dyDescent="0.25">
      <c r="A265" s="317">
        <v>263</v>
      </c>
      <c r="B265" s="287" t="str">
        <f t="shared" si="158"/>
        <v/>
      </c>
      <c r="C265" s="296"/>
      <c r="D265" s="309"/>
      <c r="E265" s="309"/>
      <c r="F265" s="309"/>
      <c r="G265" s="309"/>
      <c r="H265" s="309"/>
      <c r="I265" s="309"/>
      <c r="J265" s="309"/>
      <c r="K265" s="309"/>
      <c r="L265" s="309"/>
      <c r="M265" s="309"/>
      <c r="N265" s="309"/>
      <c r="O265" s="309"/>
      <c r="P265" s="309"/>
      <c r="Q265" s="309"/>
      <c r="R265" s="309"/>
      <c r="S265" s="309"/>
      <c r="T265" s="309"/>
      <c r="U265" s="309"/>
      <c r="V265" s="309"/>
      <c r="W265" s="309"/>
      <c r="X265" s="294">
        <f t="shared" si="159"/>
        <v>0</v>
      </c>
      <c r="Y265" s="294">
        <f t="shared" si="160"/>
        <v>0</v>
      </c>
      <c r="Z265" s="294">
        <f t="shared" si="161"/>
        <v>0</v>
      </c>
      <c r="AA265" s="294">
        <f t="shared" si="162"/>
        <v>0</v>
      </c>
      <c r="AB265" s="294">
        <f t="shared" si="163"/>
        <v>0</v>
      </c>
      <c r="AC265" s="294">
        <f t="shared" si="164"/>
        <v>0</v>
      </c>
      <c r="AD265" s="284">
        <f t="shared" si="165"/>
        <v>0</v>
      </c>
      <c r="AE265" s="284">
        <f t="shared" si="166"/>
        <v>0</v>
      </c>
      <c r="AF265" s="284">
        <f t="shared" si="167"/>
        <v>0</v>
      </c>
      <c r="AG265" s="284">
        <f t="shared" si="168"/>
        <v>0</v>
      </c>
      <c r="AH265" s="284">
        <f t="shared" si="169"/>
        <v>0</v>
      </c>
      <c r="AI265" s="284">
        <f t="shared" si="170"/>
        <v>0</v>
      </c>
      <c r="AJ265" s="285">
        <f t="shared" si="171"/>
        <v>0</v>
      </c>
      <c r="AK265" s="285">
        <f t="shared" si="172"/>
        <v>0</v>
      </c>
      <c r="AL265" s="285">
        <f t="shared" si="173"/>
        <v>0</v>
      </c>
      <c r="AM265" s="285">
        <f t="shared" si="174"/>
        <v>0</v>
      </c>
      <c r="AN265" s="285">
        <f t="shared" si="175"/>
        <v>0</v>
      </c>
      <c r="AO265" s="285">
        <f t="shared" si="176"/>
        <v>0</v>
      </c>
      <c r="AP265" s="310">
        <f t="shared" si="177"/>
        <v>0</v>
      </c>
      <c r="AQ265" s="310">
        <f t="shared" si="178"/>
        <v>0</v>
      </c>
      <c r="AR265" s="310">
        <f t="shared" si="179"/>
        <v>0</v>
      </c>
      <c r="AS265" s="310">
        <f t="shared" si="180"/>
        <v>0</v>
      </c>
      <c r="AT265" s="310">
        <f t="shared" si="181"/>
        <v>0</v>
      </c>
      <c r="AU265" s="301">
        <f t="array" ref="AU265">IFERROR(INDEX(X265:AC265,SMALL(IF(AD265:AI265=AV265,COLUMN(AD265:AI265)-COLUMN(AD265)+1),COUNTIF(AP265:AP265,AV265))),0)</f>
        <v>0</v>
      </c>
      <c r="AV265" s="301">
        <f t="shared" si="182"/>
        <v>0</v>
      </c>
      <c r="AW265" s="301">
        <f t="array" ref="AW265">IFERROR(INDEX(AJ265:AO265,SMALL(IF(AD265:AI265=AV265,COLUMN(AD265:AI265)-COLUMN(AD265)+1),COUNTIF(AP265:AP265,AV265))),0)</f>
        <v>0</v>
      </c>
      <c r="AX265" s="302">
        <f t="array" ref="AX265">IFERROR(INDEX(X265:AC265,SMALL(IF(AD265:AI265=AY265,COLUMN(AD265:AI265)-COLUMN(AD265)+1),COUNTIF(AP265:AQ265,AY265))),0)</f>
        <v>0</v>
      </c>
      <c r="AY265" s="302">
        <f t="array" ref="AY265">IFERROR(LARGE(AD265:AI265,2),0)</f>
        <v>0</v>
      </c>
      <c r="AZ265" s="303">
        <f t="array" ref="AZ265">IFERROR(INDEX(AJ265:AO265,SMALL(IF(AD265:AI265=AY265,COLUMN(AD265:AI265)-COLUMN(AD265)+1),COUNTIF(AP265:AQ265,AY265))),0)</f>
        <v>0</v>
      </c>
      <c r="BA265" s="304">
        <f t="array" ref="BA265">IFERROR(INDEX(X265:AC265,SMALL(IF(AD265:AI265=BB265,COLUMN(AD265:AI265)-COLUMN(AD265)+1),COUNTIF(AP265:AR265,BB265))),0)</f>
        <v>0</v>
      </c>
      <c r="BB265" s="304">
        <f t="array" ref="BB265">IFERROR(LARGE(AD265:AI265,3),0)</f>
        <v>0</v>
      </c>
      <c r="BC265" s="304">
        <f t="array" ref="BC265">IFERROR(INDEX(AJ265:AO265,SMALL(IF(AD265:AI265=BB265,COLUMN(AD265:AI265)-COLUMN(AD265)+1),COUNTIF(AP265:AR265,BB265))),0)</f>
        <v>0</v>
      </c>
      <c r="BD265" s="305">
        <f t="array" ref="BD265">IFERROR(INDEX(X265:AC265,SMALL(IF(AD265:AI265=BE265,COLUMN(AD265:AI265)-COLUMN(AD265)+1),COUNTIF(AP265:AS265,BE265))),0)</f>
        <v>0</v>
      </c>
      <c r="BE265" s="305">
        <f t="shared" si="183"/>
        <v>0</v>
      </c>
      <c r="BF265" s="305">
        <f t="array" ref="BF265">IFERROR(INDEX(AJ265:AO265,SMALL(IF(AD265:AI265=BE265,COLUMN(AD265:AI265)-COLUMN(AD265)+1),COUNTIF(AP265:AS265,BE265))),0)</f>
        <v>0</v>
      </c>
      <c r="BG265" s="306">
        <f t="array" ref="BG265">IFERROR(INDEX(X265:AC265,SMALL(IF(AD265:AI265=BH265,COLUMN(AD265:AI265)-COLUMN(AD265)+1),COUNTIF(AP265:AT265,BH265))),0)</f>
        <v>0</v>
      </c>
      <c r="BH265" s="306">
        <f t="shared" si="184"/>
        <v>0</v>
      </c>
      <c r="BI265" s="306">
        <f t="array" ref="BI265">IFERROR(INDEX(AJ265:AO265,SMALL(IF(AD265:AI265=BH265,COLUMN(AD265:AI265)-COLUMN(AD265)+1),COUNTIF(AP265:AT265,BH265))),0)</f>
        <v>0</v>
      </c>
      <c r="BJ265" s="307">
        <f>IF(COUNTIF(AD265:AI265,0)=0,IF(COUNTIFS(AD265:AI265,"*F*")=0,SUM(LARGE(AD265:AI265,{1,2,3,4,5})),IF(COUNTIFS(AD265:AI265,"*F*")=1,SUM(LARGE(AD265:AI265,{1,2,3,4,5})),IF(COUNTIFS(AD265:AI265,"*F*")=2,"C",IF(COUNTIFS(AD265:AI265,"*F*")&gt;2,"F")))),IF(COUNTIFS(AD265:AH265,"*F*")=0,SUM(AD265:AH265),IF(COUNTIFS(AD265:AH265,"*F*")=1,"C",IF(COUNTIFS(AD265:AH265,"*F*")&gt;=2,"F"))))</f>
        <v>0</v>
      </c>
      <c r="BK265" s="308">
        <f t="shared" si="185"/>
        <v>0</v>
      </c>
    </row>
    <row r="266" spans="1:63" ht="15" x14ac:dyDescent="0.25">
      <c r="A266" s="317">
        <v>264</v>
      </c>
      <c r="B266" s="287" t="str">
        <f t="shared" si="158"/>
        <v/>
      </c>
      <c r="C266" s="296"/>
      <c r="D266" s="309"/>
      <c r="E266" s="309"/>
      <c r="F266" s="309"/>
      <c r="G266" s="309"/>
      <c r="H266" s="309"/>
      <c r="I266" s="309"/>
      <c r="J266" s="309"/>
      <c r="K266" s="309"/>
      <c r="L266" s="309"/>
      <c r="M266" s="309"/>
      <c r="N266" s="309"/>
      <c r="O266" s="309"/>
      <c r="P266" s="309"/>
      <c r="Q266" s="309"/>
      <c r="R266" s="309"/>
      <c r="S266" s="309"/>
      <c r="T266" s="309"/>
      <c r="U266" s="309"/>
      <c r="V266" s="309"/>
      <c r="W266" s="309"/>
      <c r="X266" s="294">
        <f t="shared" si="159"/>
        <v>0</v>
      </c>
      <c r="Y266" s="294">
        <f t="shared" si="160"/>
        <v>0</v>
      </c>
      <c r="Z266" s="294">
        <f t="shared" si="161"/>
        <v>0</v>
      </c>
      <c r="AA266" s="294">
        <f t="shared" si="162"/>
        <v>0</v>
      </c>
      <c r="AB266" s="294">
        <f t="shared" si="163"/>
        <v>0</v>
      </c>
      <c r="AC266" s="294">
        <f t="shared" si="164"/>
        <v>0</v>
      </c>
      <c r="AD266" s="284">
        <f t="shared" si="165"/>
        <v>0</v>
      </c>
      <c r="AE266" s="284">
        <f t="shared" si="166"/>
        <v>0</v>
      </c>
      <c r="AF266" s="284">
        <f t="shared" si="167"/>
        <v>0</v>
      </c>
      <c r="AG266" s="284">
        <f t="shared" si="168"/>
        <v>0</v>
      </c>
      <c r="AH266" s="284">
        <f t="shared" si="169"/>
        <v>0</v>
      </c>
      <c r="AI266" s="284">
        <f t="shared" si="170"/>
        <v>0</v>
      </c>
      <c r="AJ266" s="285">
        <f t="shared" si="171"/>
        <v>0</v>
      </c>
      <c r="AK266" s="285">
        <f t="shared" si="172"/>
        <v>0</v>
      </c>
      <c r="AL266" s="285">
        <f t="shared" si="173"/>
        <v>0</v>
      </c>
      <c r="AM266" s="285">
        <f t="shared" si="174"/>
        <v>0</v>
      </c>
      <c r="AN266" s="285">
        <f t="shared" si="175"/>
        <v>0</v>
      </c>
      <c r="AO266" s="285">
        <f t="shared" si="176"/>
        <v>0</v>
      </c>
      <c r="AP266" s="310">
        <f t="shared" si="177"/>
        <v>0</v>
      </c>
      <c r="AQ266" s="310">
        <f t="shared" si="178"/>
        <v>0</v>
      </c>
      <c r="AR266" s="310">
        <f t="shared" si="179"/>
        <v>0</v>
      </c>
      <c r="AS266" s="310">
        <f t="shared" si="180"/>
        <v>0</v>
      </c>
      <c r="AT266" s="310">
        <f t="shared" si="181"/>
        <v>0</v>
      </c>
      <c r="AU266" s="301">
        <f t="array" ref="AU266">IFERROR(INDEX(X266:AC266,SMALL(IF(AD266:AI266=AV266,COLUMN(AD266:AI266)-COLUMN(AD266)+1),COUNTIF(AP266:AP266,AV266))),0)</f>
        <v>0</v>
      </c>
      <c r="AV266" s="301">
        <f t="shared" si="182"/>
        <v>0</v>
      </c>
      <c r="AW266" s="301">
        <f t="array" ref="AW266">IFERROR(INDEX(AJ266:AO266,SMALL(IF(AD266:AI266=AV266,COLUMN(AD266:AI266)-COLUMN(AD266)+1),COUNTIF(AP266:AP266,AV266))),0)</f>
        <v>0</v>
      </c>
      <c r="AX266" s="302">
        <f t="array" ref="AX266">IFERROR(INDEX(X266:AC266,SMALL(IF(AD266:AI266=AY266,COLUMN(AD266:AI266)-COLUMN(AD266)+1),COUNTIF(AP266:AQ266,AY266))),0)</f>
        <v>0</v>
      </c>
      <c r="AY266" s="302">
        <f t="array" ref="AY266">IFERROR(LARGE(AD266:AI266,2),0)</f>
        <v>0</v>
      </c>
      <c r="AZ266" s="303">
        <f t="array" ref="AZ266">IFERROR(INDEX(AJ266:AO266,SMALL(IF(AD266:AI266=AY266,COLUMN(AD266:AI266)-COLUMN(AD266)+1),COUNTIF(AP266:AQ266,AY266))),0)</f>
        <v>0</v>
      </c>
      <c r="BA266" s="304">
        <f t="array" ref="BA266">IFERROR(INDEX(X266:AC266,SMALL(IF(AD266:AI266=BB266,COLUMN(AD266:AI266)-COLUMN(AD266)+1),COUNTIF(AP266:AR266,BB266))),0)</f>
        <v>0</v>
      </c>
      <c r="BB266" s="304">
        <f t="array" ref="BB266">IFERROR(LARGE(AD266:AI266,3),0)</f>
        <v>0</v>
      </c>
      <c r="BC266" s="304">
        <f t="array" ref="BC266">IFERROR(INDEX(AJ266:AO266,SMALL(IF(AD266:AI266=BB266,COLUMN(AD266:AI266)-COLUMN(AD266)+1),COUNTIF(AP266:AR266,BB266))),0)</f>
        <v>0</v>
      </c>
      <c r="BD266" s="305">
        <f t="array" ref="BD266">IFERROR(INDEX(X266:AC266,SMALL(IF(AD266:AI266=BE266,COLUMN(AD266:AI266)-COLUMN(AD266)+1),COUNTIF(AP266:AS266,BE266))),0)</f>
        <v>0</v>
      </c>
      <c r="BE266" s="305">
        <f t="shared" si="183"/>
        <v>0</v>
      </c>
      <c r="BF266" s="305">
        <f t="array" ref="BF266">IFERROR(INDEX(AJ266:AO266,SMALL(IF(AD266:AI266=BE266,COLUMN(AD266:AI266)-COLUMN(AD266)+1),COUNTIF(AP266:AS266,BE266))),0)</f>
        <v>0</v>
      </c>
      <c r="BG266" s="306">
        <f t="array" ref="BG266">IFERROR(INDEX(X266:AC266,SMALL(IF(AD266:AI266=BH266,COLUMN(AD266:AI266)-COLUMN(AD266)+1),COUNTIF(AP266:AT266,BH266))),0)</f>
        <v>0</v>
      </c>
      <c r="BH266" s="306">
        <f t="shared" si="184"/>
        <v>0</v>
      </c>
      <c r="BI266" s="306">
        <f t="array" ref="BI266">IFERROR(INDEX(AJ266:AO266,SMALL(IF(AD266:AI266=BH266,COLUMN(AD266:AI266)-COLUMN(AD266)+1),COUNTIF(AP266:AT266,BH266))),0)</f>
        <v>0</v>
      </c>
      <c r="BJ266" s="307">
        <f>IF(COUNTIF(AD266:AI266,0)=0,IF(COUNTIFS(AD266:AI266,"*F*")=0,SUM(LARGE(AD266:AI266,{1,2,3,4,5})),IF(COUNTIFS(AD266:AI266,"*F*")=1,SUM(LARGE(AD266:AI266,{1,2,3,4,5})),IF(COUNTIFS(AD266:AI266,"*F*")=2,"C",IF(COUNTIFS(AD266:AI266,"*F*")&gt;2,"F")))),IF(COUNTIFS(AD266:AH266,"*F*")=0,SUM(AD266:AH266),IF(COUNTIFS(AD266:AH266,"*F*")=1,"C",IF(COUNTIFS(AD266:AH266,"*F*")&gt;=2,"F"))))</f>
        <v>0</v>
      </c>
      <c r="BK266" s="308">
        <f t="shared" si="185"/>
        <v>0</v>
      </c>
    </row>
    <row r="267" spans="1:63" ht="15" x14ac:dyDescent="0.25">
      <c r="A267" s="317">
        <v>265</v>
      </c>
      <c r="B267" s="287" t="str">
        <f t="shared" si="158"/>
        <v/>
      </c>
      <c r="C267" s="296"/>
      <c r="D267" s="309"/>
      <c r="E267" s="309"/>
      <c r="F267" s="309"/>
      <c r="G267" s="309"/>
      <c r="H267" s="309"/>
      <c r="I267" s="309"/>
      <c r="J267" s="309"/>
      <c r="K267" s="309"/>
      <c r="L267" s="309"/>
      <c r="M267" s="309"/>
      <c r="N267" s="309"/>
      <c r="O267" s="309"/>
      <c r="P267" s="309"/>
      <c r="Q267" s="309"/>
      <c r="R267" s="309"/>
      <c r="S267" s="309"/>
      <c r="T267" s="309"/>
      <c r="U267" s="309"/>
      <c r="V267" s="309"/>
      <c r="W267" s="309"/>
      <c r="X267" s="294">
        <f t="shared" si="159"/>
        <v>0</v>
      </c>
      <c r="Y267" s="294">
        <f t="shared" si="160"/>
        <v>0</v>
      </c>
      <c r="Z267" s="294">
        <f t="shared" si="161"/>
        <v>0</v>
      </c>
      <c r="AA267" s="294">
        <f t="shared" si="162"/>
        <v>0</v>
      </c>
      <c r="AB267" s="294">
        <f t="shared" si="163"/>
        <v>0</v>
      </c>
      <c r="AC267" s="294">
        <f t="shared" si="164"/>
        <v>0</v>
      </c>
      <c r="AD267" s="284">
        <f t="shared" si="165"/>
        <v>0</v>
      </c>
      <c r="AE267" s="284">
        <f t="shared" si="166"/>
        <v>0</v>
      </c>
      <c r="AF267" s="284">
        <f t="shared" si="167"/>
        <v>0</v>
      </c>
      <c r="AG267" s="284">
        <f t="shared" si="168"/>
        <v>0</v>
      </c>
      <c r="AH267" s="284">
        <f t="shared" si="169"/>
        <v>0</v>
      </c>
      <c r="AI267" s="284">
        <f t="shared" si="170"/>
        <v>0</v>
      </c>
      <c r="AJ267" s="285">
        <f t="shared" si="171"/>
        <v>0</v>
      </c>
      <c r="AK267" s="285">
        <f t="shared" si="172"/>
        <v>0</v>
      </c>
      <c r="AL267" s="285">
        <f t="shared" si="173"/>
        <v>0</v>
      </c>
      <c r="AM267" s="285">
        <f t="shared" si="174"/>
        <v>0</v>
      </c>
      <c r="AN267" s="285">
        <f t="shared" si="175"/>
        <v>0</v>
      </c>
      <c r="AO267" s="285">
        <f t="shared" si="176"/>
        <v>0</v>
      </c>
      <c r="AP267" s="310">
        <f t="shared" si="177"/>
        <v>0</v>
      </c>
      <c r="AQ267" s="310">
        <f t="shared" si="178"/>
        <v>0</v>
      </c>
      <c r="AR267" s="310">
        <f t="shared" si="179"/>
        <v>0</v>
      </c>
      <c r="AS267" s="310">
        <f t="shared" si="180"/>
        <v>0</v>
      </c>
      <c r="AT267" s="310">
        <f t="shared" si="181"/>
        <v>0</v>
      </c>
      <c r="AU267" s="301">
        <f t="array" ref="AU267">IFERROR(INDEX(X267:AC267,SMALL(IF(AD267:AI267=AV267,COLUMN(AD267:AI267)-COLUMN(AD267)+1),COUNTIF(AP267:AP267,AV267))),0)</f>
        <v>0</v>
      </c>
      <c r="AV267" s="301">
        <f t="shared" si="182"/>
        <v>0</v>
      </c>
      <c r="AW267" s="301">
        <f t="array" ref="AW267">IFERROR(INDEX(AJ267:AO267,SMALL(IF(AD267:AI267=AV267,COLUMN(AD267:AI267)-COLUMN(AD267)+1),COUNTIF(AP267:AP267,AV267))),0)</f>
        <v>0</v>
      </c>
      <c r="AX267" s="302">
        <f t="array" ref="AX267">IFERROR(INDEX(X267:AC267,SMALL(IF(AD267:AI267=AY267,COLUMN(AD267:AI267)-COLUMN(AD267)+1),COUNTIF(AP267:AQ267,AY267))),0)</f>
        <v>0</v>
      </c>
      <c r="AY267" s="302">
        <f t="array" ref="AY267">IFERROR(LARGE(AD267:AI267,2),0)</f>
        <v>0</v>
      </c>
      <c r="AZ267" s="303">
        <f t="array" ref="AZ267">IFERROR(INDEX(AJ267:AO267,SMALL(IF(AD267:AI267=AY267,COLUMN(AD267:AI267)-COLUMN(AD267)+1),COUNTIF(AP267:AQ267,AY267))),0)</f>
        <v>0</v>
      </c>
      <c r="BA267" s="304">
        <f t="array" ref="BA267">IFERROR(INDEX(X267:AC267,SMALL(IF(AD267:AI267=BB267,COLUMN(AD267:AI267)-COLUMN(AD267)+1),COUNTIF(AP267:AR267,BB267))),0)</f>
        <v>0</v>
      </c>
      <c r="BB267" s="304">
        <f t="array" ref="BB267">IFERROR(LARGE(AD267:AI267,3),0)</f>
        <v>0</v>
      </c>
      <c r="BC267" s="304">
        <f t="array" ref="BC267">IFERROR(INDEX(AJ267:AO267,SMALL(IF(AD267:AI267=BB267,COLUMN(AD267:AI267)-COLUMN(AD267)+1),COUNTIF(AP267:AR267,BB267))),0)</f>
        <v>0</v>
      </c>
      <c r="BD267" s="305">
        <f t="array" ref="BD267">IFERROR(INDEX(X267:AC267,SMALL(IF(AD267:AI267=BE267,COLUMN(AD267:AI267)-COLUMN(AD267)+1),COUNTIF(AP267:AS267,BE267))),0)</f>
        <v>0</v>
      </c>
      <c r="BE267" s="305">
        <f t="shared" si="183"/>
        <v>0</v>
      </c>
      <c r="BF267" s="305">
        <f t="array" ref="BF267">IFERROR(INDEX(AJ267:AO267,SMALL(IF(AD267:AI267=BE267,COLUMN(AD267:AI267)-COLUMN(AD267)+1),COUNTIF(AP267:AS267,BE267))),0)</f>
        <v>0</v>
      </c>
      <c r="BG267" s="306">
        <f t="array" ref="BG267">IFERROR(INDEX(X267:AC267,SMALL(IF(AD267:AI267=BH267,COLUMN(AD267:AI267)-COLUMN(AD267)+1),COUNTIF(AP267:AT267,BH267))),0)</f>
        <v>0</v>
      </c>
      <c r="BH267" s="306">
        <f t="shared" si="184"/>
        <v>0</v>
      </c>
      <c r="BI267" s="306">
        <f t="array" ref="BI267">IFERROR(INDEX(AJ267:AO267,SMALL(IF(AD267:AI267=BH267,COLUMN(AD267:AI267)-COLUMN(AD267)+1),COUNTIF(AP267:AT267,BH267))),0)</f>
        <v>0</v>
      </c>
      <c r="BJ267" s="307">
        <f>IF(COUNTIF(AD267:AI267,0)=0,IF(COUNTIFS(AD267:AI267,"*F*")=0,SUM(LARGE(AD267:AI267,{1,2,3,4,5})),IF(COUNTIFS(AD267:AI267,"*F*")=1,SUM(LARGE(AD267:AI267,{1,2,3,4,5})),IF(COUNTIFS(AD267:AI267,"*F*")=2,"C",IF(COUNTIFS(AD267:AI267,"*F*")&gt;2,"F")))),IF(COUNTIFS(AD267:AH267,"*F*")=0,SUM(AD267:AH267),IF(COUNTIFS(AD267:AH267,"*F*")=1,"C",IF(COUNTIFS(AD267:AH267,"*F*")&gt;=2,"F"))))</f>
        <v>0</v>
      </c>
      <c r="BK267" s="308">
        <f t="shared" si="185"/>
        <v>0</v>
      </c>
    </row>
    <row r="268" spans="1:63" ht="15" x14ac:dyDescent="0.25">
      <c r="A268" s="317">
        <v>266</v>
      </c>
      <c r="B268" s="287" t="str">
        <f t="shared" si="158"/>
        <v/>
      </c>
      <c r="C268" s="296"/>
      <c r="D268" s="309"/>
      <c r="E268" s="309"/>
      <c r="F268" s="309"/>
      <c r="G268" s="309"/>
      <c r="H268" s="309"/>
      <c r="I268" s="309"/>
      <c r="J268" s="309"/>
      <c r="K268" s="309"/>
      <c r="L268" s="309"/>
      <c r="M268" s="309"/>
      <c r="N268" s="309"/>
      <c r="O268" s="309"/>
      <c r="P268" s="309"/>
      <c r="Q268" s="309"/>
      <c r="R268" s="309"/>
      <c r="S268" s="309"/>
      <c r="T268" s="309"/>
      <c r="U268" s="309"/>
      <c r="V268" s="309"/>
      <c r="W268" s="309"/>
      <c r="X268" s="294">
        <f t="shared" si="159"/>
        <v>0</v>
      </c>
      <c r="Y268" s="294">
        <f t="shared" si="160"/>
        <v>0</v>
      </c>
      <c r="Z268" s="294">
        <f t="shared" si="161"/>
        <v>0</v>
      </c>
      <c r="AA268" s="294">
        <f t="shared" si="162"/>
        <v>0</v>
      </c>
      <c r="AB268" s="294">
        <f t="shared" si="163"/>
        <v>0</v>
      </c>
      <c r="AC268" s="294">
        <f t="shared" si="164"/>
        <v>0</v>
      </c>
      <c r="AD268" s="284">
        <f t="shared" si="165"/>
        <v>0</v>
      </c>
      <c r="AE268" s="284">
        <f t="shared" si="166"/>
        <v>0</v>
      </c>
      <c r="AF268" s="284">
        <f t="shared" si="167"/>
        <v>0</v>
      </c>
      <c r="AG268" s="284">
        <f t="shared" si="168"/>
        <v>0</v>
      </c>
      <c r="AH268" s="284">
        <f t="shared" si="169"/>
        <v>0</v>
      </c>
      <c r="AI268" s="284">
        <f t="shared" si="170"/>
        <v>0</v>
      </c>
      <c r="AJ268" s="285">
        <f t="shared" si="171"/>
        <v>0</v>
      </c>
      <c r="AK268" s="285">
        <f t="shared" si="172"/>
        <v>0</v>
      </c>
      <c r="AL268" s="285">
        <f t="shared" si="173"/>
        <v>0</v>
      </c>
      <c r="AM268" s="285">
        <f t="shared" si="174"/>
        <v>0</v>
      </c>
      <c r="AN268" s="285">
        <f t="shared" si="175"/>
        <v>0</v>
      </c>
      <c r="AO268" s="285">
        <f t="shared" si="176"/>
        <v>0</v>
      </c>
      <c r="AP268" s="310">
        <f t="shared" si="177"/>
        <v>0</v>
      </c>
      <c r="AQ268" s="310">
        <f t="shared" si="178"/>
        <v>0</v>
      </c>
      <c r="AR268" s="310">
        <f t="shared" si="179"/>
        <v>0</v>
      </c>
      <c r="AS268" s="310">
        <f t="shared" si="180"/>
        <v>0</v>
      </c>
      <c r="AT268" s="310">
        <f t="shared" si="181"/>
        <v>0</v>
      </c>
      <c r="AU268" s="301">
        <f t="array" ref="AU268">IFERROR(INDEX(X268:AC268,SMALL(IF(AD268:AI268=AV268,COLUMN(AD268:AI268)-COLUMN(AD268)+1),COUNTIF(AP268:AP268,AV268))),0)</f>
        <v>0</v>
      </c>
      <c r="AV268" s="301">
        <f t="shared" si="182"/>
        <v>0</v>
      </c>
      <c r="AW268" s="301">
        <f t="array" ref="AW268">IFERROR(INDEX(AJ268:AO268,SMALL(IF(AD268:AI268=AV268,COLUMN(AD268:AI268)-COLUMN(AD268)+1),COUNTIF(AP268:AP268,AV268))),0)</f>
        <v>0</v>
      </c>
      <c r="AX268" s="302">
        <f t="array" ref="AX268">IFERROR(INDEX(X268:AC268,SMALL(IF(AD268:AI268=AY268,COLUMN(AD268:AI268)-COLUMN(AD268)+1),COUNTIF(AP268:AQ268,AY268))),0)</f>
        <v>0</v>
      </c>
      <c r="AY268" s="302">
        <f t="array" ref="AY268">IFERROR(LARGE(AD268:AI268,2),0)</f>
        <v>0</v>
      </c>
      <c r="AZ268" s="303">
        <f t="array" ref="AZ268">IFERROR(INDEX(AJ268:AO268,SMALL(IF(AD268:AI268=AY268,COLUMN(AD268:AI268)-COLUMN(AD268)+1),COUNTIF(AP268:AQ268,AY268))),0)</f>
        <v>0</v>
      </c>
      <c r="BA268" s="304">
        <f t="array" ref="BA268">IFERROR(INDEX(X268:AC268,SMALL(IF(AD268:AI268=BB268,COLUMN(AD268:AI268)-COLUMN(AD268)+1),COUNTIF(AP268:AR268,BB268))),0)</f>
        <v>0</v>
      </c>
      <c r="BB268" s="304">
        <f t="array" ref="BB268">IFERROR(LARGE(AD268:AI268,3),0)</f>
        <v>0</v>
      </c>
      <c r="BC268" s="304">
        <f t="array" ref="BC268">IFERROR(INDEX(AJ268:AO268,SMALL(IF(AD268:AI268=BB268,COLUMN(AD268:AI268)-COLUMN(AD268)+1),COUNTIF(AP268:AR268,BB268))),0)</f>
        <v>0</v>
      </c>
      <c r="BD268" s="305">
        <f t="array" ref="BD268">IFERROR(INDEX(X268:AC268,SMALL(IF(AD268:AI268=BE268,COLUMN(AD268:AI268)-COLUMN(AD268)+1),COUNTIF(AP268:AS268,BE268))),0)</f>
        <v>0</v>
      </c>
      <c r="BE268" s="305">
        <f t="shared" si="183"/>
        <v>0</v>
      </c>
      <c r="BF268" s="305">
        <f t="array" ref="BF268">IFERROR(INDEX(AJ268:AO268,SMALL(IF(AD268:AI268=BE268,COLUMN(AD268:AI268)-COLUMN(AD268)+1),COUNTIF(AP268:AS268,BE268))),0)</f>
        <v>0</v>
      </c>
      <c r="BG268" s="306">
        <f t="array" ref="BG268">IFERROR(INDEX(X268:AC268,SMALL(IF(AD268:AI268=BH268,COLUMN(AD268:AI268)-COLUMN(AD268)+1),COUNTIF(AP268:AT268,BH268))),0)</f>
        <v>0</v>
      </c>
      <c r="BH268" s="306">
        <f t="shared" si="184"/>
        <v>0</v>
      </c>
      <c r="BI268" s="306">
        <f t="array" ref="BI268">IFERROR(INDEX(AJ268:AO268,SMALL(IF(AD268:AI268=BH268,COLUMN(AD268:AI268)-COLUMN(AD268)+1),COUNTIF(AP268:AT268,BH268))),0)</f>
        <v>0</v>
      </c>
      <c r="BJ268" s="307">
        <f>IF(COUNTIF(AD268:AI268,0)=0,IF(COUNTIFS(AD268:AI268,"*F*")=0,SUM(LARGE(AD268:AI268,{1,2,3,4,5})),IF(COUNTIFS(AD268:AI268,"*F*")=1,SUM(LARGE(AD268:AI268,{1,2,3,4,5})),IF(COUNTIFS(AD268:AI268,"*F*")=2,"C",IF(COUNTIFS(AD268:AI268,"*F*")&gt;2,"F")))),IF(COUNTIFS(AD268:AH268,"*F*")=0,SUM(AD268:AH268),IF(COUNTIFS(AD268:AH268,"*F*")=1,"C",IF(COUNTIFS(AD268:AH268,"*F*")&gt;=2,"F"))))</f>
        <v>0</v>
      </c>
      <c r="BK268" s="308">
        <f t="shared" si="185"/>
        <v>0</v>
      </c>
    </row>
    <row r="269" spans="1:63" ht="15" x14ac:dyDescent="0.25">
      <c r="A269" s="317">
        <v>267</v>
      </c>
      <c r="B269" s="287" t="str">
        <f t="shared" si="158"/>
        <v/>
      </c>
      <c r="C269" s="296"/>
      <c r="D269" s="309"/>
      <c r="E269" s="309"/>
      <c r="F269" s="309"/>
      <c r="G269" s="309"/>
      <c r="H269" s="309"/>
      <c r="I269" s="309"/>
      <c r="J269" s="309"/>
      <c r="K269" s="309"/>
      <c r="L269" s="309"/>
      <c r="M269" s="309"/>
      <c r="N269" s="309"/>
      <c r="O269" s="309"/>
      <c r="P269" s="309"/>
      <c r="Q269" s="309"/>
      <c r="R269" s="309"/>
      <c r="S269" s="309"/>
      <c r="T269" s="309"/>
      <c r="U269" s="309"/>
      <c r="V269" s="309"/>
      <c r="W269" s="309"/>
      <c r="X269" s="294">
        <f t="shared" si="159"/>
        <v>0</v>
      </c>
      <c r="Y269" s="294">
        <f t="shared" si="160"/>
        <v>0</v>
      </c>
      <c r="Z269" s="294">
        <f t="shared" si="161"/>
        <v>0</v>
      </c>
      <c r="AA269" s="294">
        <f t="shared" si="162"/>
        <v>0</v>
      </c>
      <c r="AB269" s="294">
        <f t="shared" si="163"/>
        <v>0</v>
      </c>
      <c r="AC269" s="294">
        <f t="shared" si="164"/>
        <v>0</v>
      </c>
      <c r="AD269" s="284">
        <f t="shared" si="165"/>
        <v>0</v>
      </c>
      <c r="AE269" s="284">
        <f t="shared" si="166"/>
        <v>0</v>
      </c>
      <c r="AF269" s="284">
        <f t="shared" si="167"/>
        <v>0</v>
      </c>
      <c r="AG269" s="284">
        <f t="shared" si="168"/>
        <v>0</v>
      </c>
      <c r="AH269" s="284">
        <f t="shared" si="169"/>
        <v>0</v>
      </c>
      <c r="AI269" s="284">
        <f t="shared" si="170"/>
        <v>0</v>
      </c>
      <c r="AJ269" s="285">
        <f t="shared" si="171"/>
        <v>0</v>
      </c>
      <c r="AK269" s="285">
        <f t="shared" si="172"/>
        <v>0</v>
      </c>
      <c r="AL269" s="285">
        <f t="shared" si="173"/>
        <v>0</v>
      </c>
      <c r="AM269" s="285">
        <f t="shared" si="174"/>
        <v>0</v>
      </c>
      <c r="AN269" s="285">
        <f t="shared" si="175"/>
        <v>0</v>
      </c>
      <c r="AO269" s="285">
        <f t="shared" si="176"/>
        <v>0</v>
      </c>
      <c r="AP269" s="310">
        <f t="shared" si="177"/>
        <v>0</v>
      </c>
      <c r="AQ269" s="310">
        <f t="shared" si="178"/>
        <v>0</v>
      </c>
      <c r="AR269" s="310">
        <f t="shared" si="179"/>
        <v>0</v>
      </c>
      <c r="AS269" s="310">
        <f t="shared" si="180"/>
        <v>0</v>
      </c>
      <c r="AT269" s="310">
        <f t="shared" si="181"/>
        <v>0</v>
      </c>
      <c r="AU269" s="301">
        <f t="array" ref="AU269">IFERROR(INDEX(X269:AC269,SMALL(IF(AD269:AI269=AV269,COLUMN(AD269:AI269)-COLUMN(AD269)+1),COUNTIF(AP269:AP269,AV269))),0)</f>
        <v>0</v>
      </c>
      <c r="AV269" s="301">
        <f t="shared" si="182"/>
        <v>0</v>
      </c>
      <c r="AW269" s="301">
        <f t="array" ref="AW269">IFERROR(INDEX(AJ269:AO269,SMALL(IF(AD269:AI269=AV269,COLUMN(AD269:AI269)-COLUMN(AD269)+1),COUNTIF(AP269:AP269,AV269))),0)</f>
        <v>0</v>
      </c>
      <c r="AX269" s="302">
        <f t="array" ref="AX269">IFERROR(INDEX(X269:AC269,SMALL(IF(AD269:AI269=AY269,COLUMN(AD269:AI269)-COLUMN(AD269)+1),COUNTIF(AP269:AQ269,AY269))),0)</f>
        <v>0</v>
      </c>
      <c r="AY269" s="302">
        <f t="array" ref="AY269">IFERROR(LARGE(AD269:AI269,2),0)</f>
        <v>0</v>
      </c>
      <c r="AZ269" s="303">
        <f t="array" ref="AZ269">IFERROR(INDEX(AJ269:AO269,SMALL(IF(AD269:AI269=AY269,COLUMN(AD269:AI269)-COLUMN(AD269)+1),COUNTIF(AP269:AQ269,AY269))),0)</f>
        <v>0</v>
      </c>
      <c r="BA269" s="304">
        <f t="array" ref="BA269">IFERROR(INDEX(X269:AC269,SMALL(IF(AD269:AI269=BB269,COLUMN(AD269:AI269)-COLUMN(AD269)+1),COUNTIF(AP269:AR269,BB269))),0)</f>
        <v>0</v>
      </c>
      <c r="BB269" s="304">
        <f t="array" ref="BB269">IFERROR(LARGE(AD269:AI269,3),0)</f>
        <v>0</v>
      </c>
      <c r="BC269" s="304">
        <f t="array" ref="BC269">IFERROR(INDEX(AJ269:AO269,SMALL(IF(AD269:AI269=BB269,COLUMN(AD269:AI269)-COLUMN(AD269)+1),COUNTIF(AP269:AR269,BB269))),0)</f>
        <v>0</v>
      </c>
      <c r="BD269" s="305">
        <f t="array" ref="BD269">IFERROR(INDEX(X269:AC269,SMALL(IF(AD269:AI269=BE269,COLUMN(AD269:AI269)-COLUMN(AD269)+1),COUNTIF(AP269:AS269,BE269))),0)</f>
        <v>0</v>
      </c>
      <c r="BE269" s="305">
        <f t="shared" si="183"/>
        <v>0</v>
      </c>
      <c r="BF269" s="305">
        <f t="array" ref="BF269">IFERROR(INDEX(AJ269:AO269,SMALL(IF(AD269:AI269=BE269,COLUMN(AD269:AI269)-COLUMN(AD269)+1),COUNTIF(AP269:AS269,BE269))),0)</f>
        <v>0</v>
      </c>
      <c r="BG269" s="306">
        <f t="array" ref="BG269">IFERROR(INDEX(X269:AC269,SMALL(IF(AD269:AI269=BH269,COLUMN(AD269:AI269)-COLUMN(AD269)+1),COUNTIF(AP269:AT269,BH269))),0)</f>
        <v>0</v>
      </c>
      <c r="BH269" s="306">
        <f t="shared" si="184"/>
        <v>0</v>
      </c>
      <c r="BI269" s="306">
        <f t="array" ref="BI269">IFERROR(INDEX(AJ269:AO269,SMALL(IF(AD269:AI269=BH269,COLUMN(AD269:AI269)-COLUMN(AD269)+1),COUNTIF(AP269:AT269,BH269))),0)</f>
        <v>0</v>
      </c>
      <c r="BJ269" s="307">
        <f>IF(COUNTIF(AD269:AI269,0)=0,IF(COUNTIFS(AD269:AI269,"*F*")=0,SUM(LARGE(AD269:AI269,{1,2,3,4,5})),IF(COUNTIFS(AD269:AI269,"*F*")=1,SUM(LARGE(AD269:AI269,{1,2,3,4,5})),IF(COUNTIFS(AD269:AI269,"*F*")=2,"C",IF(COUNTIFS(AD269:AI269,"*F*")&gt;2,"F")))),IF(COUNTIFS(AD269:AH269,"*F*")=0,SUM(AD269:AH269),IF(COUNTIFS(AD269:AH269,"*F*")=1,"C",IF(COUNTIFS(AD269:AH269,"*F*")&gt;=2,"F"))))</f>
        <v>0</v>
      </c>
      <c r="BK269" s="308">
        <f t="shared" si="185"/>
        <v>0</v>
      </c>
    </row>
    <row r="270" spans="1:63" ht="15" x14ac:dyDescent="0.25">
      <c r="A270" s="317">
        <v>268</v>
      </c>
      <c r="B270" s="287" t="str">
        <f t="shared" si="158"/>
        <v/>
      </c>
      <c r="C270" s="296"/>
      <c r="D270" s="309"/>
      <c r="E270" s="309"/>
      <c r="F270" s="309"/>
      <c r="G270" s="309"/>
      <c r="H270" s="309"/>
      <c r="I270" s="309"/>
      <c r="J270" s="309"/>
      <c r="K270" s="309"/>
      <c r="L270" s="309"/>
      <c r="M270" s="309"/>
      <c r="N270" s="309"/>
      <c r="O270" s="309"/>
      <c r="P270" s="309"/>
      <c r="Q270" s="309"/>
      <c r="R270" s="309"/>
      <c r="S270" s="309"/>
      <c r="T270" s="309"/>
      <c r="U270" s="309"/>
      <c r="V270" s="309"/>
      <c r="W270" s="309"/>
      <c r="X270" s="294">
        <f t="shared" si="159"/>
        <v>0</v>
      </c>
      <c r="Y270" s="294">
        <f t="shared" si="160"/>
        <v>0</v>
      </c>
      <c r="Z270" s="294">
        <f t="shared" si="161"/>
        <v>0</v>
      </c>
      <c r="AA270" s="294">
        <f t="shared" si="162"/>
        <v>0</v>
      </c>
      <c r="AB270" s="294">
        <f t="shared" si="163"/>
        <v>0</v>
      </c>
      <c r="AC270" s="294">
        <f t="shared" si="164"/>
        <v>0</v>
      </c>
      <c r="AD270" s="284">
        <f t="shared" si="165"/>
        <v>0</v>
      </c>
      <c r="AE270" s="284">
        <f t="shared" si="166"/>
        <v>0</v>
      </c>
      <c r="AF270" s="284">
        <f t="shared" si="167"/>
        <v>0</v>
      </c>
      <c r="AG270" s="284">
        <f t="shared" si="168"/>
        <v>0</v>
      </c>
      <c r="AH270" s="284">
        <f t="shared" si="169"/>
        <v>0</v>
      </c>
      <c r="AI270" s="284">
        <f t="shared" si="170"/>
        <v>0</v>
      </c>
      <c r="AJ270" s="285">
        <f t="shared" si="171"/>
        <v>0</v>
      </c>
      <c r="AK270" s="285">
        <f t="shared" si="172"/>
        <v>0</v>
      </c>
      <c r="AL270" s="285">
        <f t="shared" si="173"/>
        <v>0</v>
      </c>
      <c r="AM270" s="285">
        <f t="shared" si="174"/>
        <v>0</v>
      </c>
      <c r="AN270" s="285">
        <f t="shared" si="175"/>
        <v>0</v>
      </c>
      <c r="AO270" s="285">
        <f t="shared" si="176"/>
        <v>0</v>
      </c>
      <c r="AP270" s="310">
        <f t="shared" si="177"/>
        <v>0</v>
      </c>
      <c r="AQ270" s="310">
        <f t="shared" si="178"/>
        <v>0</v>
      </c>
      <c r="AR270" s="310">
        <f t="shared" si="179"/>
        <v>0</v>
      </c>
      <c r="AS270" s="310">
        <f t="shared" si="180"/>
        <v>0</v>
      </c>
      <c r="AT270" s="310">
        <f t="shared" si="181"/>
        <v>0</v>
      </c>
      <c r="AU270" s="301">
        <f t="array" ref="AU270">IFERROR(INDEX(X270:AC270,SMALL(IF(AD270:AI270=AV270,COLUMN(AD270:AI270)-COLUMN(AD270)+1),COUNTIF(AP270:AP270,AV270))),0)</f>
        <v>0</v>
      </c>
      <c r="AV270" s="301">
        <f t="shared" si="182"/>
        <v>0</v>
      </c>
      <c r="AW270" s="301">
        <f t="array" ref="AW270">IFERROR(INDEX(AJ270:AO270,SMALL(IF(AD270:AI270=AV270,COLUMN(AD270:AI270)-COLUMN(AD270)+1),COUNTIF(AP270:AP270,AV270))),0)</f>
        <v>0</v>
      </c>
      <c r="AX270" s="302">
        <f t="array" ref="AX270">IFERROR(INDEX(X270:AC270,SMALL(IF(AD270:AI270=AY270,COLUMN(AD270:AI270)-COLUMN(AD270)+1),COUNTIF(AP270:AQ270,AY270))),0)</f>
        <v>0</v>
      </c>
      <c r="AY270" s="302">
        <f t="array" ref="AY270">IFERROR(LARGE(AD270:AI270,2),0)</f>
        <v>0</v>
      </c>
      <c r="AZ270" s="303">
        <f t="array" ref="AZ270">IFERROR(INDEX(AJ270:AO270,SMALL(IF(AD270:AI270=AY270,COLUMN(AD270:AI270)-COLUMN(AD270)+1),COUNTIF(AP270:AQ270,AY270))),0)</f>
        <v>0</v>
      </c>
      <c r="BA270" s="304">
        <f t="array" ref="BA270">IFERROR(INDEX(X270:AC270,SMALL(IF(AD270:AI270=BB270,COLUMN(AD270:AI270)-COLUMN(AD270)+1),COUNTIF(AP270:AR270,BB270))),0)</f>
        <v>0</v>
      </c>
      <c r="BB270" s="304">
        <f t="array" ref="BB270">IFERROR(LARGE(AD270:AI270,3),0)</f>
        <v>0</v>
      </c>
      <c r="BC270" s="304">
        <f t="array" ref="BC270">IFERROR(INDEX(AJ270:AO270,SMALL(IF(AD270:AI270=BB270,COLUMN(AD270:AI270)-COLUMN(AD270)+1),COUNTIF(AP270:AR270,BB270))),0)</f>
        <v>0</v>
      </c>
      <c r="BD270" s="305">
        <f t="array" ref="BD270">IFERROR(INDEX(X270:AC270,SMALL(IF(AD270:AI270=BE270,COLUMN(AD270:AI270)-COLUMN(AD270)+1),COUNTIF(AP270:AS270,BE270))),0)</f>
        <v>0</v>
      </c>
      <c r="BE270" s="305">
        <f t="shared" si="183"/>
        <v>0</v>
      </c>
      <c r="BF270" s="305">
        <f t="array" ref="BF270">IFERROR(INDEX(AJ270:AO270,SMALL(IF(AD270:AI270=BE270,COLUMN(AD270:AI270)-COLUMN(AD270)+1),COUNTIF(AP270:AS270,BE270))),0)</f>
        <v>0</v>
      </c>
      <c r="BG270" s="306">
        <f t="array" ref="BG270">IFERROR(INDEX(X270:AC270,SMALL(IF(AD270:AI270=BH270,COLUMN(AD270:AI270)-COLUMN(AD270)+1),COUNTIF(AP270:AT270,BH270))),0)</f>
        <v>0</v>
      </c>
      <c r="BH270" s="306">
        <f t="shared" si="184"/>
        <v>0</v>
      </c>
      <c r="BI270" s="306">
        <f t="array" ref="BI270">IFERROR(INDEX(AJ270:AO270,SMALL(IF(AD270:AI270=BH270,COLUMN(AD270:AI270)-COLUMN(AD270)+1),COUNTIF(AP270:AT270,BH270))),0)</f>
        <v>0</v>
      </c>
      <c r="BJ270" s="307">
        <f>IF(COUNTIF(AD270:AI270,0)=0,IF(COUNTIFS(AD270:AI270,"*F*")=0,SUM(LARGE(AD270:AI270,{1,2,3,4,5})),IF(COUNTIFS(AD270:AI270,"*F*")=1,SUM(LARGE(AD270:AI270,{1,2,3,4,5})),IF(COUNTIFS(AD270:AI270,"*F*")=2,"C",IF(COUNTIFS(AD270:AI270,"*F*")&gt;2,"F")))),IF(COUNTIFS(AD270:AH270,"*F*")=0,SUM(AD270:AH270),IF(COUNTIFS(AD270:AH270,"*F*")=1,"C",IF(COUNTIFS(AD270:AH270,"*F*")&gt;=2,"F"))))</f>
        <v>0</v>
      </c>
      <c r="BK270" s="308">
        <f t="shared" si="185"/>
        <v>0</v>
      </c>
    </row>
    <row r="271" spans="1:63" ht="15" x14ac:dyDescent="0.25">
      <c r="A271" s="317">
        <v>269</v>
      </c>
      <c r="B271" s="287" t="str">
        <f t="shared" si="158"/>
        <v/>
      </c>
      <c r="C271" s="296"/>
      <c r="D271" s="309"/>
      <c r="E271" s="309"/>
      <c r="F271" s="309"/>
      <c r="G271" s="309"/>
      <c r="H271" s="309"/>
      <c r="I271" s="309"/>
      <c r="J271" s="309"/>
      <c r="K271" s="309"/>
      <c r="L271" s="309"/>
      <c r="M271" s="309"/>
      <c r="N271" s="309"/>
      <c r="O271" s="309"/>
      <c r="P271" s="309"/>
      <c r="Q271" s="309"/>
      <c r="R271" s="309"/>
      <c r="S271" s="309"/>
      <c r="T271" s="309"/>
      <c r="U271" s="309"/>
      <c r="V271" s="309"/>
      <c r="W271" s="309"/>
      <c r="X271" s="294">
        <f t="shared" si="159"/>
        <v>0</v>
      </c>
      <c r="Y271" s="294">
        <f t="shared" si="160"/>
        <v>0</v>
      </c>
      <c r="Z271" s="294">
        <f t="shared" si="161"/>
        <v>0</v>
      </c>
      <c r="AA271" s="294">
        <f t="shared" si="162"/>
        <v>0</v>
      </c>
      <c r="AB271" s="294">
        <f t="shared" si="163"/>
        <v>0</v>
      </c>
      <c r="AC271" s="294">
        <f t="shared" si="164"/>
        <v>0</v>
      </c>
      <c r="AD271" s="284">
        <f t="shared" si="165"/>
        <v>0</v>
      </c>
      <c r="AE271" s="284">
        <f t="shared" si="166"/>
        <v>0</v>
      </c>
      <c r="AF271" s="284">
        <f t="shared" si="167"/>
        <v>0</v>
      </c>
      <c r="AG271" s="284">
        <f t="shared" si="168"/>
        <v>0</v>
      </c>
      <c r="AH271" s="284">
        <f t="shared" si="169"/>
        <v>0</v>
      </c>
      <c r="AI271" s="284">
        <f t="shared" si="170"/>
        <v>0</v>
      </c>
      <c r="AJ271" s="285">
        <f t="shared" si="171"/>
        <v>0</v>
      </c>
      <c r="AK271" s="285">
        <f t="shared" si="172"/>
        <v>0</v>
      </c>
      <c r="AL271" s="285">
        <f t="shared" si="173"/>
        <v>0</v>
      </c>
      <c r="AM271" s="285">
        <f t="shared" si="174"/>
        <v>0</v>
      </c>
      <c r="AN271" s="285">
        <f t="shared" si="175"/>
        <v>0</v>
      </c>
      <c r="AO271" s="285">
        <f t="shared" si="176"/>
        <v>0</v>
      </c>
      <c r="AP271" s="310">
        <f t="shared" si="177"/>
        <v>0</v>
      </c>
      <c r="AQ271" s="310">
        <f t="shared" si="178"/>
        <v>0</v>
      </c>
      <c r="AR271" s="310">
        <f t="shared" si="179"/>
        <v>0</v>
      </c>
      <c r="AS271" s="310">
        <f t="shared" si="180"/>
        <v>0</v>
      </c>
      <c r="AT271" s="310">
        <f t="shared" si="181"/>
        <v>0</v>
      </c>
      <c r="AU271" s="301">
        <f t="array" ref="AU271">IFERROR(INDEX(X271:AC271,SMALL(IF(AD271:AI271=AV271,COLUMN(AD271:AI271)-COLUMN(AD271)+1),COUNTIF(AP271:AP271,AV271))),0)</f>
        <v>0</v>
      </c>
      <c r="AV271" s="301">
        <f t="shared" si="182"/>
        <v>0</v>
      </c>
      <c r="AW271" s="301">
        <f t="array" ref="AW271">IFERROR(INDEX(AJ271:AO271,SMALL(IF(AD271:AI271=AV271,COLUMN(AD271:AI271)-COLUMN(AD271)+1),COUNTIF(AP271:AP271,AV271))),0)</f>
        <v>0</v>
      </c>
      <c r="AX271" s="302">
        <f t="array" ref="AX271">IFERROR(INDEX(X271:AC271,SMALL(IF(AD271:AI271=AY271,COLUMN(AD271:AI271)-COLUMN(AD271)+1),COUNTIF(AP271:AQ271,AY271))),0)</f>
        <v>0</v>
      </c>
      <c r="AY271" s="302">
        <f t="array" ref="AY271">IFERROR(LARGE(AD271:AI271,2),0)</f>
        <v>0</v>
      </c>
      <c r="AZ271" s="303">
        <f t="array" ref="AZ271">IFERROR(INDEX(AJ271:AO271,SMALL(IF(AD271:AI271=AY271,COLUMN(AD271:AI271)-COLUMN(AD271)+1),COUNTIF(AP271:AQ271,AY271))),0)</f>
        <v>0</v>
      </c>
      <c r="BA271" s="304">
        <f t="array" ref="BA271">IFERROR(INDEX(X271:AC271,SMALL(IF(AD271:AI271=BB271,COLUMN(AD271:AI271)-COLUMN(AD271)+1),COUNTIF(AP271:AR271,BB271))),0)</f>
        <v>0</v>
      </c>
      <c r="BB271" s="304">
        <f t="array" ref="BB271">IFERROR(LARGE(AD271:AI271,3),0)</f>
        <v>0</v>
      </c>
      <c r="BC271" s="304">
        <f t="array" ref="BC271">IFERROR(INDEX(AJ271:AO271,SMALL(IF(AD271:AI271=BB271,COLUMN(AD271:AI271)-COLUMN(AD271)+1),COUNTIF(AP271:AR271,BB271))),0)</f>
        <v>0</v>
      </c>
      <c r="BD271" s="305">
        <f t="array" ref="BD271">IFERROR(INDEX(X271:AC271,SMALL(IF(AD271:AI271=BE271,COLUMN(AD271:AI271)-COLUMN(AD271)+1),COUNTIF(AP271:AS271,BE271))),0)</f>
        <v>0</v>
      </c>
      <c r="BE271" s="305">
        <f t="shared" si="183"/>
        <v>0</v>
      </c>
      <c r="BF271" s="305">
        <f t="array" ref="BF271">IFERROR(INDEX(AJ271:AO271,SMALL(IF(AD271:AI271=BE271,COLUMN(AD271:AI271)-COLUMN(AD271)+1),COUNTIF(AP271:AS271,BE271))),0)</f>
        <v>0</v>
      </c>
      <c r="BG271" s="306">
        <f t="array" ref="BG271">IFERROR(INDEX(X271:AC271,SMALL(IF(AD271:AI271=BH271,COLUMN(AD271:AI271)-COLUMN(AD271)+1),COUNTIF(AP271:AT271,BH271))),0)</f>
        <v>0</v>
      </c>
      <c r="BH271" s="306">
        <f t="shared" si="184"/>
        <v>0</v>
      </c>
      <c r="BI271" s="306">
        <f t="array" ref="BI271">IFERROR(INDEX(AJ271:AO271,SMALL(IF(AD271:AI271=BH271,COLUMN(AD271:AI271)-COLUMN(AD271)+1),COUNTIF(AP271:AT271,BH271))),0)</f>
        <v>0</v>
      </c>
      <c r="BJ271" s="307">
        <f>IF(COUNTIF(AD271:AI271,0)=0,IF(COUNTIFS(AD271:AI271,"*F*")=0,SUM(LARGE(AD271:AI271,{1,2,3,4,5})),IF(COUNTIFS(AD271:AI271,"*F*")=1,SUM(LARGE(AD271:AI271,{1,2,3,4,5})),IF(COUNTIFS(AD271:AI271,"*F*")=2,"C",IF(COUNTIFS(AD271:AI271,"*F*")&gt;2,"F")))),IF(COUNTIFS(AD271:AH271,"*F*")=0,SUM(AD271:AH271),IF(COUNTIFS(AD271:AH271,"*F*")=1,"C",IF(COUNTIFS(AD271:AH271,"*F*")&gt;=2,"F"))))</f>
        <v>0</v>
      </c>
      <c r="BK271" s="308">
        <f t="shared" si="185"/>
        <v>0</v>
      </c>
    </row>
    <row r="272" spans="1:63" ht="15" x14ac:dyDescent="0.25">
      <c r="A272" s="317">
        <v>270</v>
      </c>
      <c r="B272" s="287" t="str">
        <f t="shared" si="158"/>
        <v/>
      </c>
      <c r="C272" s="296"/>
      <c r="D272" s="309"/>
      <c r="E272" s="309"/>
      <c r="F272" s="309"/>
      <c r="G272" s="309"/>
      <c r="H272" s="309"/>
      <c r="I272" s="309"/>
      <c r="J272" s="309"/>
      <c r="K272" s="309"/>
      <c r="L272" s="309"/>
      <c r="M272" s="309"/>
      <c r="N272" s="309"/>
      <c r="O272" s="309"/>
      <c r="P272" s="309"/>
      <c r="Q272" s="309"/>
      <c r="R272" s="309"/>
      <c r="S272" s="309"/>
      <c r="T272" s="309"/>
      <c r="U272" s="309"/>
      <c r="V272" s="309"/>
      <c r="W272" s="309"/>
      <c r="X272" s="294">
        <f t="shared" si="159"/>
        <v>0</v>
      </c>
      <c r="Y272" s="294">
        <f t="shared" si="160"/>
        <v>0</v>
      </c>
      <c r="Z272" s="294">
        <f t="shared" si="161"/>
        <v>0</v>
      </c>
      <c r="AA272" s="294">
        <f t="shared" si="162"/>
        <v>0</v>
      </c>
      <c r="AB272" s="294">
        <f t="shared" si="163"/>
        <v>0</v>
      </c>
      <c r="AC272" s="294">
        <f t="shared" si="164"/>
        <v>0</v>
      </c>
      <c r="AD272" s="284">
        <f t="shared" si="165"/>
        <v>0</v>
      </c>
      <c r="AE272" s="284">
        <f t="shared" si="166"/>
        <v>0</v>
      </c>
      <c r="AF272" s="284">
        <f t="shared" si="167"/>
        <v>0</v>
      </c>
      <c r="AG272" s="284">
        <f t="shared" si="168"/>
        <v>0</v>
      </c>
      <c r="AH272" s="284">
        <f t="shared" si="169"/>
        <v>0</v>
      </c>
      <c r="AI272" s="284">
        <f t="shared" si="170"/>
        <v>0</v>
      </c>
      <c r="AJ272" s="285">
        <f t="shared" si="171"/>
        <v>0</v>
      </c>
      <c r="AK272" s="285">
        <f t="shared" si="172"/>
        <v>0</v>
      </c>
      <c r="AL272" s="285">
        <f t="shared" si="173"/>
        <v>0</v>
      </c>
      <c r="AM272" s="285">
        <f t="shared" si="174"/>
        <v>0</v>
      </c>
      <c r="AN272" s="285">
        <f t="shared" si="175"/>
        <v>0</v>
      </c>
      <c r="AO272" s="285">
        <f t="shared" si="176"/>
        <v>0</v>
      </c>
      <c r="AP272" s="310">
        <f t="shared" si="177"/>
        <v>0</v>
      </c>
      <c r="AQ272" s="310">
        <f t="shared" si="178"/>
        <v>0</v>
      </c>
      <c r="AR272" s="310">
        <f t="shared" si="179"/>
        <v>0</v>
      </c>
      <c r="AS272" s="310">
        <f t="shared" si="180"/>
        <v>0</v>
      </c>
      <c r="AT272" s="310">
        <f t="shared" si="181"/>
        <v>0</v>
      </c>
      <c r="AU272" s="301">
        <f t="array" ref="AU272">IFERROR(INDEX(X272:AC272,SMALL(IF(AD272:AI272=AV272,COLUMN(AD272:AI272)-COLUMN(AD272)+1),COUNTIF(AP272:AP272,AV272))),0)</f>
        <v>0</v>
      </c>
      <c r="AV272" s="301">
        <f t="shared" si="182"/>
        <v>0</v>
      </c>
      <c r="AW272" s="301">
        <f t="array" ref="AW272">IFERROR(INDEX(AJ272:AO272,SMALL(IF(AD272:AI272=AV272,COLUMN(AD272:AI272)-COLUMN(AD272)+1),COUNTIF(AP272:AP272,AV272))),0)</f>
        <v>0</v>
      </c>
      <c r="AX272" s="302">
        <f t="array" ref="AX272">IFERROR(INDEX(X272:AC272,SMALL(IF(AD272:AI272=AY272,COLUMN(AD272:AI272)-COLUMN(AD272)+1),COUNTIF(AP272:AQ272,AY272))),0)</f>
        <v>0</v>
      </c>
      <c r="AY272" s="302">
        <f t="array" ref="AY272">IFERROR(LARGE(AD272:AI272,2),0)</f>
        <v>0</v>
      </c>
      <c r="AZ272" s="303">
        <f t="array" ref="AZ272">IFERROR(INDEX(AJ272:AO272,SMALL(IF(AD272:AI272=AY272,COLUMN(AD272:AI272)-COLUMN(AD272)+1),COUNTIF(AP272:AQ272,AY272))),0)</f>
        <v>0</v>
      </c>
      <c r="BA272" s="304">
        <f t="array" ref="BA272">IFERROR(INDEX(X272:AC272,SMALL(IF(AD272:AI272=BB272,COLUMN(AD272:AI272)-COLUMN(AD272)+1),COUNTIF(AP272:AR272,BB272))),0)</f>
        <v>0</v>
      </c>
      <c r="BB272" s="304">
        <f t="array" ref="BB272">IFERROR(LARGE(AD272:AI272,3),0)</f>
        <v>0</v>
      </c>
      <c r="BC272" s="304">
        <f t="array" ref="BC272">IFERROR(INDEX(AJ272:AO272,SMALL(IF(AD272:AI272=BB272,COLUMN(AD272:AI272)-COLUMN(AD272)+1),COUNTIF(AP272:AR272,BB272))),0)</f>
        <v>0</v>
      </c>
      <c r="BD272" s="305">
        <f t="array" ref="BD272">IFERROR(INDEX(X272:AC272,SMALL(IF(AD272:AI272=BE272,COLUMN(AD272:AI272)-COLUMN(AD272)+1),COUNTIF(AP272:AS272,BE272))),0)</f>
        <v>0</v>
      </c>
      <c r="BE272" s="305">
        <f t="shared" si="183"/>
        <v>0</v>
      </c>
      <c r="BF272" s="305">
        <f t="array" ref="BF272">IFERROR(INDEX(AJ272:AO272,SMALL(IF(AD272:AI272=BE272,COLUMN(AD272:AI272)-COLUMN(AD272)+1),COUNTIF(AP272:AS272,BE272))),0)</f>
        <v>0</v>
      </c>
      <c r="BG272" s="306">
        <f t="array" ref="BG272">IFERROR(INDEX(X272:AC272,SMALL(IF(AD272:AI272=BH272,COLUMN(AD272:AI272)-COLUMN(AD272)+1),COUNTIF(AP272:AT272,BH272))),0)</f>
        <v>0</v>
      </c>
      <c r="BH272" s="306">
        <f t="shared" si="184"/>
        <v>0</v>
      </c>
      <c r="BI272" s="306">
        <f t="array" ref="BI272">IFERROR(INDEX(AJ272:AO272,SMALL(IF(AD272:AI272=BH272,COLUMN(AD272:AI272)-COLUMN(AD272)+1),COUNTIF(AP272:AT272,BH272))),0)</f>
        <v>0</v>
      </c>
      <c r="BJ272" s="307">
        <f>IF(COUNTIF(AD272:AI272,0)=0,IF(COUNTIFS(AD272:AI272,"*F*")=0,SUM(LARGE(AD272:AI272,{1,2,3,4,5})),IF(COUNTIFS(AD272:AI272,"*F*")=1,SUM(LARGE(AD272:AI272,{1,2,3,4,5})),IF(COUNTIFS(AD272:AI272,"*F*")=2,"C",IF(COUNTIFS(AD272:AI272,"*F*")&gt;2,"F")))),IF(COUNTIFS(AD272:AH272,"*F*")=0,SUM(AD272:AH272),IF(COUNTIFS(AD272:AH272,"*F*")=1,"C",IF(COUNTIFS(AD272:AH272,"*F*")&gt;=2,"F"))))</f>
        <v>0</v>
      </c>
      <c r="BK272" s="308">
        <f t="shared" si="185"/>
        <v>0</v>
      </c>
    </row>
    <row r="273" spans="1:63" ht="15" x14ac:dyDescent="0.25">
      <c r="A273" s="317">
        <v>271</v>
      </c>
      <c r="B273" s="287" t="str">
        <f t="shared" si="158"/>
        <v/>
      </c>
      <c r="C273" s="296"/>
      <c r="D273" s="309"/>
      <c r="E273" s="309"/>
      <c r="F273" s="309"/>
      <c r="G273" s="309"/>
      <c r="H273" s="309"/>
      <c r="I273" s="309"/>
      <c r="J273" s="309"/>
      <c r="K273" s="309"/>
      <c r="L273" s="309"/>
      <c r="M273" s="309"/>
      <c r="N273" s="309"/>
      <c r="O273" s="309"/>
      <c r="P273" s="309"/>
      <c r="Q273" s="309"/>
      <c r="R273" s="309"/>
      <c r="S273" s="309"/>
      <c r="T273" s="309"/>
      <c r="U273" s="309"/>
      <c r="V273" s="309"/>
      <c r="W273" s="309"/>
      <c r="X273" s="294">
        <f t="shared" si="159"/>
        <v>0</v>
      </c>
      <c r="Y273" s="294">
        <f t="shared" si="160"/>
        <v>0</v>
      </c>
      <c r="Z273" s="294">
        <f t="shared" si="161"/>
        <v>0</v>
      </c>
      <c r="AA273" s="294">
        <f t="shared" si="162"/>
        <v>0</v>
      </c>
      <c r="AB273" s="294">
        <f t="shared" si="163"/>
        <v>0</v>
      </c>
      <c r="AC273" s="294">
        <f t="shared" si="164"/>
        <v>0</v>
      </c>
      <c r="AD273" s="284">
        <f t="shared" si="165"/>
        <v>0</v>
      </c>
      <c r="AE273" s="284">
        <f t="shared" si="166"/>
        <v>0</v>
      </c>
      <c r="AF273" s="284">
        <f t="shared" si="167"/>
        <v>0</v>
      </c>
      <c r="AG273" s="284">
        <f t="shared" si="168"/>
        <v>0</v>
      </c>
      <c r="AH273" s="284">
        <f t="shared" si="169"/>
        <v>0</v>
      </c>
      <c r="AI273" s="284">
        <f t="shared" si="170"/>
        <v>0</v>
      </c>
      <c r="AJ273" s="285">
        <f t="shared" si="171"/>
        <v>0</v>
      </c>
      <c r="AK273" s="285">
        <f t="shared" si="172"/>
        <v>0</v>
      </c>
      <c r="AL273" s="285">
        <f t="shared" si="173"/>
        <v>0</v>
      </c>
      <c r="AM273" s="285">
        <f t="shared" si="174"/>
        <v>0</v>
      </c>
      <c r="AN273" s="285">
        <f t="shared" si="175"/>
        <v>0</v>
      </c>
      <c r="AO273" s="285">
        <f t="shared" si="176"/>
        <v>0</v>
      </c>
      <c r="AP273" s="310">
        <f t="shared" si="177"/>
        <v>0</v>
      </c>
      <c r="AQ273" s="310">
        <f t="shared" si="178"/>
        <v>0</v>
      </c>
      <c r="AR273" s="310">
        <f t="shared" si="179"/>
        <v>0</v>
      </c>
      <c r="AS273" s="310">
        <f t="shared" si="180"/>
        <v>0</v>
      </c>
      <c r="AT273" s="310">
        <f t="shared" si="181"/>
        <v>0</v>
      </c>
      <c r="AU273" s="301">
        <f t="array" ref="AU273">IFERROR(INDEX(X273:AC273,SMALL(IF(AD273:AI273=AV273,COLUMN(AD273:AI273)-COLUMN(AD273)+1),COUNTIF(AP273:AP273,AV273))),0)</f>
        <v>0</v>
      </c>
      <c r="AV273" s="301">
        <f t="shared" si="182"/>
        <v>0</v>
      </c>
      <c r="AW273" s="301">
        <f t="array" ref="AW273">IFERROR(INDEX(AJ273:AO273,SMALL(IF(AD273:AI273=AV273,COLUMN(AD273:AI273)-COLUMN(AD273)+1),COUNTIF(AP273:AP273,AV273))),0)</f>
        <v>0</v>
      </c>
      <c r="AX273" s="302">
        <f t="array" ref="AX273">IFERROR(INDEX(X273:AC273,SMALL(IF(AD273:AI273=AY273,COLUMN(AD273:AI273)-COLUMN(AD273)+1),COUNTIF(AP273:AQ273,AY273))),0)</f>
        <v>0</v>
      </c>
      <c r="AY273" s="302">
        <f t="array" ref="AY273">IFERROR(LARGE(AD273:AI273,2),0)</f>
        <v>0</v>
      </c>
      <c r="AZ273" s="303">
        <f t="array" ref="AZ273">IFERROR(INDEX(AJ273:AO273,SMALL(IF(AD273:AI273=AY273,COLUMN(AD273:AI273)-COLUMN(AD273)+1),COUNTIF(AP273:AQ273,AY273))),0)</f>
        <v>0</v>
      </c>
      <c r="BA273" s="304">
        <f t="array" ref="BA273">IFERROR(INDEX(X273:AC273,SMALL(IF(AD273:AI273=BB273,COLUMN(AD273:AI273)-COLUMN(AD273)+1),COUNTIF(AP273:AR273,BB273))),0)</f>
        <v>0</v>
      </c>
      <c r="BB273" s="304">
        <f t="array" ref="BB273">IFERROR(LARGE(AD273:AI273,3),0)</f>
        <v>0</v>
      </c>
      <c r="BC273" s="304">
        <f t="array" ref="BC273">IFERROR(INDEX(AJ273:AO273,SMALL(IF(AD273:AI273=BB273,COLUMN(AD273:AI273)-COLUMN(AD273)+1),COUNTIF(AP273:AR273,BB273))),0)</f>
        <v>0</v>
      </c>
      <c r="BD273" s="305">
        <f t="array" ref="BD273">IFERROR(INDEX(X273:AC273,SMALL(IF(AD273:AI273=BE273,COLUMN(AD273:AI273)-COLUMN(AD273)+1),COUNTIF(AP273:AS273,BE273))),0)</f>
        <v>0</v>
      </c>
      <c r="BE273" s="305">
        <f t="shared" si="183"/>
        <v>0</v>
      </c>
      <c r="BF273" s="305">
        <f t="array" ref="BF273">IFERROR(INDEX(AJ273:AO273,SMALL(IF(AD273:AI273=BE273,COLUMN(AD273:AI273)-COLUMN(AD273)+1),COUNTIF(AP273:AS273,BE273))),0)</f>
        <v>0</v>
      </c>
      <c r="BG273" s="306">
        <f t="array" ref="BG273">IFERROR(INDEX(X273:AC273,SMALL(IF(AD273:AI273=BH273,COLUMN(AD273:AI273)-COLUMN(AD273)+1),COUNTIF(AP273:AT273,BH273))),0)</f>
        <v>0</v>
      </c>
      <c r="BH273" s="306">
        <f t="shared" si="184"/>
        <v>0</v>
      </c>
      <c r="BI273" s="306">
        <f t="array" ref="BI273">IFERROR(INDEX(AJ273:AO273,SMALL(IF(AD273:AI273=BH273,COLUMN(AD273:AI273)-COLUMN(AD273)+1),COUNTIF(AP273:AT273,BH273))),0)</f>
        <v>0</v>
      </c>
      <c r="BJ273" s="307">
        <f>IF(COUNTIF(AD273:AI273,0)=0,IF(COUNTIFS(AD273:AI273,"*F*")=0,SUM(LARGE(AD273:AI273,{1,2,3,4,5})),IF(COUNTIFS(AD273:AI273,"*F*")=1,SUM(LARGE(AD273:AI273,{1,2,3,4,5})),IF(COUNTIFS(AD273:AI273,"*F*")=2,"C",IF(COUNTIFS(AD273:AI273,"*F*")&gt;2,"F")))),IF(COUNTIFS(AD273:AH273,"*F*")=0,SUM(AD273:AH273),IF(COUNTIFS(AD273:AH273,"*F*")=1,"C",IF(COUNTIFS(AD273:AH273,"*F*")&gt;=2,"F"))))</f>
        <v>0</v>
      </c>
      <c r="BK273" s="308">
        <f t="shared" si="185"/>
        <v>0</v>
      </c>
    </row>
    <row r="274" spans="1:63" ht="15" x14ac:dyDescent="0.25">
      <c r="A274" s="317">
        <v>272</v>
      </c>
      <c r="B274" s="287" t="str">
        <f t="shared" si="158"/>
        <v/>
      </c>
      <c r="C274" s="296"/>
      <c r="D274" s="309"/>
      <c r="E274" s="309"/>
      <c r="F274" s="309"/>
      <c r="G274" s="309"/>
      <c r="H274" s="309"/>
      <c r="I274" s="309"/>
      <c r="J274" s="309"/>
      <c r="K274" s="309"/>
      <c r="L274" s="309"/>
      <c r="M274" s="309"/>
      <c r="N274" s="309"/>
      <c r="O274" s="309"/>
      <c r="P274" s="309"/>
      <c r="Q274" s="309"/>
      <c r="R274" s="309"/>
      <c r="S274" s="309"/>
      <c r="T274" s="309"/>
      <c r="U274" s="309"/>
      <c r="V274" s="309"/>
      <c r="W274" s="309"/>
      <c r="X274" s="294">
        <f t="shared" si="159"/>
        <v>0</v>
      </c>
      <c r="Y274" s="294">
        <f t="shared" si="160"/>
        <v>0</v>
      </c>
      <c r="Z274" s="294">
        <f t="shared" si="161"/>
        <v>0</v>
      </c>
      <c r="AA274" s="294">
        <f t="shared" si="162"/>
        <v>0</v>
      </c>
      <c r="AB274" s="294">
        <f t="shared" si="163"/>
        <v>0</v>
      </c>
      <c r="AC274" s="294">
        <f t="shared" si="164"/>
        <v>0</v>
      </c>
      <c r="AD274" s="284">
        <f t="shared" si="165"/>
        <v>0</v>
      </c>
      <c r="AE274" s="284">
        <f t="shared" si="166"/>
        <v>0</v>
      </c>
      <c r="AF274" s="284">
        <f t="shared" si="167"/>
        <v>0</v>
      </c>
      <c r="AG274" s="284">
        <f t="shared" si="168"/>
        <v>0</v>
      </c>
      <c r="AH274" s="284">
        <f t="shared" si="169"/>
        <v>0</v>
      </c>
      <c r="AI274" s="284">
        <f t="shared" si="170"/>
        <v>0</v>
      </c>
      <c r="AJ274" s="285">
        <f t="shared" si="171"/>
        <v>0</v>
      </c>
      <c r="AK274" s="285">
        <f t="shared" si="172"/>
        <v>0</v>
      </c>
      <c r="AL274" s="285">
        <f t="shared" si="173"/>
        <v>0</v>
      </c>
      <c r="AM274" s="285">
        <f t="shared" si="174"/>
        <v>0</v>
      </c>
      <c r="AN274" s="285">
        <f t="shared" si="175"/>
        <v>0</v>
      </c>
      <c r="AO274" s="285">
        <f t="shared" si="176"/>
        <v>0</v>
      </c>
      <c r="AP274" s="310">
        <f t="shared" si="177"/>
        <v>0</v>
      </c>
      <c r="AQ274" s="310">
        <f t="shared" si="178"/>
        <v>0</v>
      </c>
      <c r="AR274" s="310">
        <f t="shared" si="179"/>
        <v>0</v>
      </c>
      <c r="AS274" s="310">
        <f t="shared" si="180"/>
        <v>0</v>
      </c>
      <c r="AT274" s="310">
        <f t="shared" si="181"/>
        <v>0</v>
      </c>
      <c r="AU274" s="301">
        <f t="array" ref="AU274">IFERROR(INDEX(X274:AC274,SMALL(IF(AD274:AI274=AV274,COLUMN(AD274:AI274)-COLUMN(AD274)+1),COUNTIF(AP274:AP274,AV274))),0)</f>
        <v>0</v>
      </c>
      <c r="AV274" s="301">
        <f t="shared" si="182"/>
        <v>0</v>
      </c>
      <c r="AW274" s="301">
        <f t="array" ref="AW274">IFERROR(INDEX(AJ274:AO274,SMALL(IF(AD274:AI274=AV274,COLUMN(AD274:AI274)-COLUMN(AD274)+1),COUNTIF(AP274:AP274,AV274))),0)</f>
        <v>0</v>
      </c>
      <c r="AX274" s="302">
        <f t="array" ref="AX274">IFERROR(INDEX(X274:AC274,SMALL(IF(AD274:AI274=AY274,COLUMN(AD274:AI274)-COLUMN(AD274)+1),COUNTIF(AP274:AQ274,AY274))),0)</f>
        <v>0</v>
      </c>
      <c r="AY274" s="302">
        <f t="array" ref="AY274">IFERROR(LARGE(AD274:AI274,2),0)</f>
        <v>0</v>
      </c>
      <c r="AZ274" s="303">
        <f t="array" ref="AZ274">IFERROR(INDEX(AJ274:AO274,SMALL(IF(AD274:AI274=AY274,COLUMN(AD274:AI274)-COLUMN(AD274)+1),COUNTIF(AP274:AQ274,AY274))),0)</f>
        <v>0</v>
      </c>
      <c r="BA274" s="304">
        <f t="array" ref="BA274">IFERROR(INDEX(X274:AC274,SMALL(IF(AD274:AI274=BB274,COLUMN(AD274:AI274)-COLUMN(AD274)+1),COUNTIF(AP274:AR274,BB274))),0)</f>
        <v>0</v>
      </c>
      <c r="BB274" s="304">
        <f t="array" ref="BB274">IFERROR(LARGE(AD274:AI274,3),0)</f>
        <v>0</v>
      </c>
      <c r="BC274" s="304">
        <f t="array" ref="BC274">IFERROR(INDEX(AJ274:AO274,SMALL(IF(AD274:AI274=BB274,COLUMN(AD274:AI274)-COLUMN(AD274)+1),COUNTIF(AP274:AR274,BB274))),0)</f>
        <v>0</v>
      </c>
      <c r="BD274" s="305">
        <f t="array" ref="BD274">IFERROR(INDEX(X274:AC274,SMALL(IF(AD274:AI274=BE274,COLUMN(AD274:AI274)-COLUMN(AD274)+1),COUNTIF(AP274:AS274,BE274))),0)</f>
        <v>0</v>
      </c>
      <c r="BE274" s="305">
        <f t="shared" si="183"/>
        <v>0</v>
      </c>
      <c r="BF274" s="305">
        <f t="array" ref="BF274">IFERROR(INDEX(AJ274:AO274,SMALL(IF(AD274:AI274=BE274,COLUMN(AD274:AI274)-COLUMN(AD274)+1),COUNTIF(AP274:AS274,BE274))),0)</f>
        <v>0</v>
      </c>
      <c r="BG274" s="306">
        <f t="array" ref="BG274">IFERROR(INDEX(X274:AC274,SMALL(IF(AD274:AI274=BH274,COLUMN(AD274:AI274)-COLUMN(AD274)+1),COUNTIF(AP274:AT274,BH274))),0)</f>
        <v>0</v>
      </c>
      <c r="BH274" s="306">
        <f t="shared" si="184"/>
        <v>0</v>
      </c>
      <c r="BI274" s="306">
        <f t="array" ref="BI274">IFERROR(INDEX(AJ274:AO274,SMALL(IF(AD274:AI274=BH274,COLUMN(AD274:AI274)-COLUMN(AD274)+1),COUNTIF(AP274:AT274,BH274))),0)</f>
        <v>0</v>
      </c>
      <c r="BJ274" s="307">
        <f>IF(COUNTIF(AD274:AI274,0)=0,IF(COUNTIFS(AD274:AI274,"*F*")=0,SUM(LARGE(AD274:AI274,{1,2,3,4,5})),IF(COUNTIFS(AD274:AI274,"*F*")=1,SUM(LARGE(AD274:AI274,{1,2,3,4,5})),IF(COUNTIFS(AD274:AI274,"*F*")=2,"C",IF(COUNTIFS(AD274:AI274,"*F*")&gt;2,"F")))),IF(COUNTIFS(AD274:AH274,"*F*")=0,SUM(AD274:AH274),IF(COUNTIFS(AD274:AH274,"*F*")=1,"C",IF(COUNTIFS(AD274:AH274,"*F*")&gt;=2,"F"))))</f>
        <v>0</v>
      </c>
      <c r="BK274" s="308">
        <f t="shared" si="185"/>
        <v>0</v>
      </c>
    </row>
    <row r="275" spans="1:63" ht="15" x14ac:dyDescent="0.25">
      <c r="A275" s="317">
        <v>273</v>
      </c>
      <c r="B275" s="287" t="str">
        <f t="shared" si="158"/>
        <v/>
      </c>
      <c r="C275" s="296"/>
      <c r="D275" s="309"/>
      <c r="E275" s="309"/>
      <c r="F275" s="309"/>
      <c r="G275" s="309"/>
      <c r="H275" s="309"/>
      <c r="I275" s="309"/>
      <c r="J275" s="309"/>
      <c r="K275" s="309"/>
      <c r="L275" s="309"/>
      <c r="M275" s="309"/>
      <c r="N275" s="309"/>
      <c r="O275" s="309"/>
      <c r="P275" s="309"/>
      <c r="Q275" s="309"/>
      <c r="R275" s="309"/>
      <c r="S275" s="309"/>
      <c r="T275" s="309"/>
      <c r="U275" s="309"/>
      <c r="V275" s="309"/>
      <c r="W275" s="309"/>
      <c r="X275" s="294">
        <f t="shared" si="159"/>
        <v>0</v>
      </c>
      <c r="Y275" s="294">
        <f t="shared" si="160"/>
        <v>0</v>
      </c>
      <c r="Z275" s="294">
        <f t="shared" si="161"/>
        <v>0</v>
      </c>
      <c r="AA275" s="294">
        <f t="shared" si="162"/>
        <v>0</v>
      </c>
      <c r="AB275" s="294">
        <f t="shared" si="163"/>
        <v>0</v>
      </c>
      <c r="AC275" s="294">
        <f t="shared" si="164"/>
        <v>0</v>
      </c>
      <c r="AD275" s="284">
        <f t="shared" si="165"/>
        <v>0</v>
      </c>
      <c r="AE275" s="284">
        <f t="shared" si="166"/>
        <v>0</v>
      </c>
      <c r="AF275" s="284">
        <f t="shared" si="167"/>
        <v>0</v>
      </c>
      <c r="AG275" s="284">
        <f t="shared" si="168"/>
        <v>0</v>
      </c>
      <c r="AH275" s="284">
        <f t="shared" si="169"/>
        <v>0</v>
      </c>
      <c r="AI275" s="284">
        <f t="shared" si="170"/>
        <v>0</v>
      </c>
      <c r="AJ275" s="285">
        <f t="shared" si="171"/>
        <v>0</v>
      </c>
      <c r="AK275" s="285">
        <f t="shared" si="172"/>
        <v>0</v>
      </c>
      <c r="AL275" s="285">
        <f t="shared" si="173"/>
        <v>0</v>
      </c>
      <c r="AM275" s="285">
        <f t="shared" si="174"/>
        <v>0</v>
      </c>
      <c r="AN275" s="285">
        <f t="shared" si="175"/>
        <v>0</v>
      </c>
      <c r="AO275" s="285">
        <f t="shared" si="176"/>
        <v>0</v>
      </c>
      <c r="AP275" s="310">
        <f t="shared" si="177"/>
        <v>0</v>
      </c>
      <c r="AQ275" s="310">
        <f t="shared" si="178"/>
        <v>0</v>
      </c>
      <c r="AR275" s="310">
        <f t="shared" si="179"/>
        <v>0</v>
      </c>
      <c r="AS275" s="310">
        <f t="shared" si="180"/>
        <v>0</v>
      </c>
      <c r="AT275" s="310">
        <f t="shared" si="181"/>
        <v>0</v>
      </c>
      <c r="AU275" s="301">
        <f t="array" ref="AU275">IFERROR(INDEX(X275:AC275,SMALL(IF(AD275:AI275=AV275,COLUMN(AD275:AI275)-COLUMN(AD275)+1),COUNTIF(AP275:AP275,AV275))),0)</f>
        <v>0</v>
      </c>
      <c r="AV275" s="301">
        <f t="shared" si="182"/>
        <v>0</v>
      </c>
      <c r="AW275" s="301">
        <f t="array" ref="AW275">IFERROR(INDEX(AJ275:AO275,SMALL(IF(AD275:AI275=AV275,COLUMN(AD275:AI275)-COLUMN(AD275)+1),COUNTIF(AP275:AP275,AV275))),0)</f>
        <v>0</v>
      </c>
      <c r="AX275" s="302">
        <f t="array" ref="AX275">IFERROR(INDEX(X275:AC275,SMALL(IF(AD275:AI275=AY275,COLUMN(AD275:AI275)-COLUMN(AD275)+1),COUNTIF(AP275:AQ275,AY275))),0)</f>
        <v>0</v>
      </c>
      <c r="AY275" s="302">
        <f t="array" ref="AY275">IFERROR(LARGE(AD275:AI275,2),0)</f>
        <v>0</v>
      </c>
      <c r="AZ275" s="303">
        <f t="array" ref="AZ275">IFERROR(INDEX(AJ275:AO275,SMALL(IF(AD275:AI275=AY275,COLUMN(AD275:AI275)-COLUMN(AD275)+1),COUNTIF(AP275:AQ275,AY275))),0)</f>
        <v>0</v>
      </c>
      <c r="BA275" s="304">
        <f t="array" ref="BA275">IFERROR(INDEX(X275:AC275,SMALL(IF(AD275:AI275=BB275,COLUMN(AD275:AI275)-COLUMN(AD275)+1),COUNTIF(AP275:AR275,BB275))),0)</f>
        <v>0</v>
      </c>
      <c r="BB275" s="304">
        <f t="array" ref="BB275">IFERROR(LARGE(AD275:AI275,3),0)</f>
        <v>0</v>
      </c>
      <c r="BC275" s="304">
        <f t="array" ref="BC275">IFERROR(INDEX(AJ275:AO275,SMALL(IF(AD275:AI275=BB275,COLUMN(AD275:AI275)-COLUMN(AD275)+1),COUNTIF(AP275:AR275,BB275))),0)</f>
        <v>0</v>
      </c>
      <c r="BD275" s="305">
        <f t="array" ref="BD275">IFERROR(INDEX(X275:AC275,SMALL(IF(AD275:AI275=BE275,COLUMN(AD275:AI275)-COLUMN(AD275)+1),COUNTIF(AP275:AS275,BE275))),0)</f>
        <v>0</v>
      </c>
      <c r="BE275" s="305">
        <f t="shared" si="183"/>
        <v>0</v>
      </c>
      <c r="BF275" s="305">
        <f t="array" ref="BF275">IFERROR(INDEX(AJ275:AO275,SMALL(IF(AD275:AI275=BE275,COLUMN(AD275:AI275)-COLUMN(AD275)+1),COUNTIF(AP275:AS275,BE275))),0)</f>
        <v>0</v>
      </c>
      <c r="BG275" s="306">
        <f t="array" ref="BG275">IFERROR(INDEX(X275:AC275,SMALL(IF(AD275:AI275=BH275,COLUMN(AD275:AI275)-COLUMN(AD275)+1),COUNTIF(AP275:AT275,BH275))),0)</f>
        <v>0</v>
      </c>
      <c r="BH275" s="306">
        <f t="shared" si="184"/>
        <v>0</v>
      </c>
      <c r="BI275" s="306">
        <f t="array" ref="BI275">IFERROR(INDEX(AJ275:AO275,SMALL(IF(AD275:AI275=BH275,COLUMN(AD275:AI275)-COLUMN(AD275)+1),COUNTIF(AP275:AT275,BH275))),0)</f>
        <v>0</v>
      </c>
      <c r="BJ275" s="307">
        <f>IF(COUNTIF(AD275:AI275,0)=0,IF(COUNTIFS(AD275:AI275,"*F*")=0,SUM(LARGE(AD275:AI275,{1,2,3,4,5})),IF(COUNTIFS(AD275:AI275,"*F*")=1,SUM(LARGE(AD275:AI275,{1,2,3,4,5})),IF(COUNTIFS(AD275:AI275,"*F*")=2,"C",IF(COUNTIFS(AD275:AI275,"*F*")&gt;2,"F")))),IF(COUNTIFS(AD275:AH275,"*F*")=0,SUM(AD275:AH275),IF(COUNTIFS(AD275:AH275,"*F*")=1,"C",IF(COUNTIFS(AD275:AH275,"*F*")&gt;=2,"F"))))</f>
        <v>0</v>
      </c>
      <c r="BK275" s="308">
        <f t="shared" si="185"/>
        <v>0</v>
      </c>
    </row>
    <row r="276" spans="1:63" ht="15" x14ac:dyDescent="0.25">
      <c r="A276" s="317">
        <v>274</v>
      </c>
      <c r="B276" s="287" t="str">
        <f t="shared" si="158"/>
        <v/>
      </c>
      <c r="C276" s="296"/>
      <c r="D276" s="309"/>
      <c r="E276" s="309"/>
      <c r="F276" s="309"/>
      <c r="G276" s="309"/>
      <c r="H276" s="309"/>
      <c r="I276" s="309"/>
      <c r="J276" s="309"/>
      <c r="K276" s="309"/>
      <c r="L276" s="309"/>
      <c r="M276" s="309"/>
      <c r="N276" s="309"/>
      <c r="O276" s="309"/>
      <c r="P276" s="309"/>
      <c r="Q276" s="309"/>
      <c r="R276" s="309"/>
      <c r="S276" s="309"/>
      <c r="T276" s="309"/>
      <c r="U276" s="309"/>
      <c r="V276" s="309"/>
      <c r="W276" s="309"/>
      <c r="X276" s="294">
        <f t="shared" si="159"/>
        <v>0</v>
      </c>
      <c r="Y276" s="294">
        <f t="shared" si="160"/>
        <v>0</v>
      </c>
      <c r="Z276" s="294">
        <f t="shared" si="161"/>
        <v>0</v>
      </c>
      <c r="AA276" s="294">
        <f t="shared" si="162"/>
        <v>0</v>
      </c>
      <c r="AB276" s="294">
        <f t="shared" si="163"/>
        <v>0</v>
      </c>
      <c r="AC276" s="294">
        <f t="shared" si="164"/>
        <v>0</v>
      </c>
      <c r="AD276" s="284">
        <f t="shared" si="165"/>
        <v>0</v>
      </c>
      <c r="AE276" s="284">
        <f t="shared" si="166"/>
        <v>0</v>
      </c>
      <c r="AF276" s="284">
        <f t="shared" si="167"/>
        <v>0</v>
      </c>
      <c r="AG276" s="284">
        <f t="shared" si="168"/>
        <v>0</v>
      </c>
      <c r="AH276" s="284">
        <f t="shared" si="169"/>
        <v>0</v>
      </c>
      <c r="AI276" s="284">
        <f t="shared" si="170"/>
        <v>0</v>
      </c>
      <c r="AJ276" s="285">
        <f t="shared" si="171"/>
        <v>0</v>
      </c>
      <c r="AK276" s="285">
        <f t="shared" si="172"/>
        <v>0</v>
      </c>
      <c r="AL276" s="285">
        <f t="shared" si="173"/>
        <v>0</v>
      </c>
      <c r="AM276" s="285">
        <f t="shared" si="174"/>
        <v>0</v>
      </c>
      <c r="AN276" s="285">
        <f t="shared" si="175"/>
        <v>0</v>
      </c>
      <c r="AO276" s="285">
        <f t="shared" si="176"/>
        <v>0</v>
      </c>
      <c r="AP276" s="310">
        <f t="shared" si="177"/>
        <v>0</v>
      </c>
      <c r="AQ276" s="310">
        <f t="shared" si="178"/>
        <v>0</v>
      </c>
      <c r="AR276" s="310">
        <f t="shared" si="179"/>
        <v>0</v>
      </c>
      <c r="AS276" s="310">
        <f t="shared" si="180"/>
        <v>0</v>
      </c>
      <c r="AT276" s="310">
        <f t="shared" si="181"/>
        <v>0</v>
      </c>
      <c r="AU276" s="301">
        <f t="array" ref="AU276">IFERROR(INDEX(X276:AC276,SMALL(IF(AD276:AI276=AV276,COLUMN(AD276:AI276)-COLUMN(AD276)+1),COUNTIF(AP276:AP276,AV276))),0)</f>
        <v>0</v>
      </c>
      <c r="AV276" s="301">
        <f t="shared" si="182"/>
        <v>0</v>
      </c>
      <c r="AW276" s="301">
        <f t="array" ref="AW276">IFERROR(INDEX(AJ276:AO276,SMALL(IF(AD276:AI276=AV276,COLUMN(AD276:AI276)-COLUMN(AD276)+1),COUNTIF(AP276:AP276,AV276))),0)</f>
        <v>0</v>
      </c>
      <c r="AX276" s="302">
        <f t="array" ref="AX276">IFERROR(INDEX(X276:AC276,SMALL(IF(AD276:AI276=AY276,COLUMN(AD276:AI276)-COLUMN(AD276)+1),COUNTIF(AP276:AQ276,AY276))),0)</f>
        <v>0</v>
      </c>
      <c r="AY276" s="302">
        <f t="array" ref="AY276">IFERROR(LARGE(AD276:AI276,2),0)</f>
        <v>0</v>
      </c>
      <c r="AZ276" s="303">
        <f t="array" ref="AZ276">IFERROR(INDEX(AJ276:AO276,SMALL(IF(AD276:AI276=AY276,COLUMN(AD276:AI276)-COLUMN(AD276)+1),COUNTIF(AP276:AQ276,AY276))),0)</f>
        <v>0</v>
      </c>
      <c r="BA276" s="304">
        <f t="array" ref="BA276">IFERROR(INDEX(X276:AC276,SMALL(IF(AD276:AI276=BB276,COLUMN(AD276:AI276)-COLUMN(AD276)+1),COUNTIF(AP276:AR276,BB276))),0)</f>
        <v>0</v>
      </c>
      <c r="BB276" s="304">
        <f t="array" ref="BB276">IFERROR(LARGE(AD276:AI276,3),0)</f>
        <v>0</v>
      </c>
      <c r="BC276" s="304">
        <f t="array" ref="BC276">IFERROR(INDEX(AJ276:AO276,SMALL(IF(AD276:AI276=BB276,COLUMN(AD276:AI276)-COLUMN(AD276)+1),COUNTIF(AP276:AR276,BB276))),0)</f>
        <v>0</v>
      </c>
      <c r="BD276" s="305">
        <f t="array" ref="BD276">IFERROR(INDEX(X276:AC276,SMALL(IF(AD276:AI276=BE276,COLUMN(AD276:AI276)-COLUMN(AD276)+1),COUNTIF(AP276:AS276,BE276))),0)</f>
        <v>0</v>
      </c>
      <c r="BE276" s="305">
        <f t="shared" si="183"/>
        <v>0</v>
      </c>
      <c r="BF276" s="305">
        <f t="array" ref="BF276">IFERROR(INDEX(AJ276:AO276,SMALL(IF(AD276:AI276=BE276,COLUMN(AD276:AI276)-COLUMN(AD276)+1),COUNTIF(AP276:AS276,BE276))),0)</f>
        <v>0</v>
      </c>
      <c r="BG276" s="306">
        <f t="array" ref="BG276">IFERROR(INDEX(X276:AC276,SMALL(IF(AD276:AI276=BH276,COLUMN(AD276:AI276)-COLUMN(AD276)+1),COUNTIF(AP276:AT276,BH276))),0)</f>
        <v>0</v>
      </c>
      <c r="BH276" s="306">
        <f t="shared" si="184"/>
        <v>0</v>
      </c>
      <c r="BI276" s="306">
        <f t="array" ref="BI276">IFERROR(INDEX(AJ276:AO276,SMALL(IF(AD276:AI276=BH276,COLUMN(AD276:AI276)-COLUMN(AD276)+1),COUNTIF(AP276:AT276,BH276))),0)</f>
        <v>0</v>
      </c>
      <c r="BJ276" s="307">
        <f>IF(COUNTIF(AD276:AI276,0)=0,IF(COUNTIFS(AD276:AI276,"*F*")=0,SUM(LARGE(AD276:AI276,{1,2,3,4,5})),IF(COUNTIFS(AD276:AI276,"*F*")=1,SUM(LARGE(AD276:AI276,{1,2,3,4,5})),IF(COUNTIFS(AD276:AI276,"*F*")=2,"C",IF(COUNTIFS(AD276:AI276,"*F*")&gt;2,"F")))),IF(COUNTIFS(AD276:AH276,"*F*")=0,SUM(AD276:AH276),IF(COUNTIFS(AD276:AH276,"*F*")=1,"C",IF(COUNTIFS(AD276:AH276,"*F*")&gt;=2,"F"))))</f>
        <v>0</v>
      </c>
      <c r="BK276" s="308">
        <f t="shared" si="185"/>
        <v>0</v>
      </c>
    </row>
    <row r="277" spans="1:63" ht="15" x14ac:dyDescent="0.25">
      <c r="A277" s="317">
        <v>275</v>
      </c>
      <c r="B277" s="287" t="str">
        <f t="shared" si="158"/>
        <v/>
      </c>
      <c r="C277" s="296"/>
      <c r="D277" s="309"/>
      <c r="E277" s="309"/>
      <c r="F277" s="309"/>
      <c r="G277" s="309"/>
      <c r="H277" s="309"/>
      <c r="I277" s="309"/>
      <c r="J277" s="309"/>
      <c r="K277" s="309"/>
      <c r="L277" s="309"/>
      <c r="M277" s="309"/>
      <c r="N277" s="309"/>
      <c r="O277" s="309"/>
      <c r="P277" s="309"/>
      <c r="Q277" s="309"/>
      <c r="R277" s="309"/>
      <c r="S277" s="309"/>
      <c r="T277" s="309"/>
      <c r="U277" s="309"/>
      <c r="V277" s="309"/>
      <c r="W277" s="309"/>
      <c r="X277" s="294">
        <f t="shared" si="159"/>
        <v>0</v>
      </c>
      <c r="Y277" s="294">
        <f t="shared" si="160"/>
        <v>0</v>
      </c>
      <c r="Z277" s="294">
        <f t="shared" si="161"/>
        <v>0</v>
      </c>
      <c r="AA277" s="294">
        <f t="shared" si="162"/>
        <v>0</v>
      </c>
      <c r="AB277" s="294">
        <f t="shared" si="163"/>
        <v>0</v>
      </c>
      <c r="AC277" s="294">
        <f t="shared" si="164"/>
        <v>0</v>
      </c>
      <c r="AD277" s="284">
        <f t="shared" si="165"/>
        <v>0</v>
      </c>
      <c r="AE277" s="284">
        <f t="shared" si="166"/>
        <v>0</v>
      </c>
      <c r="AF277" s="284">
        <f t="shared" si="167"/>
        <v>0</v>
      </c>
      <c r="AG277" s="284">
        <f t="shared" si="168"/>
        <v>0</v>
      </c>
      <c r="AH277" s="284">
        <f t="shared" si="169"/>
        <v>0</v>
      </c>
      <c r="AI277" s="284">
        <f t="shared" si="170"/>
        <v>0</v>
      </c>
      <c r="AJ277" s="285">
        <f t="shared" si="171"/>
        <v>0</v>
      </c>
      <c r="AK277" s="285">
        <f t="shared" si="172"/>
        <v>0</v>
      </c>
      <c r="AL277" s="285">
        <f t="shared" si="173"/>
        <v>0</v>
      </c>
      <c r="AM277" s="285">
        <f t="shared" si="174"/>
        <v>0</v>
      </c>
      <c r="AN277" s="285">
        <f t="shared" si="175"/>
        <v>0</v>
      </c>
      <c r="AO277" s="285">
        <f t="shared" si="176"/>
        <v>0</v>
      </c>
      <c r="AP277" s="310">
        <f t="shared" si="177"/>
        <v>0</v>
      </c>
      <c r="AQ277" s="310">
        <f t="shared" si="178"/>
        <v>0</v>
      </c>
      <c r="AR277" s="310">
        <f t="shared" si="179"/>
        <v>0</v>
      </c>
      <c r="AS277" s="310">
        <f t="shared" si="180"/>
        <v>0</v>
      </c>
      <c r="AT277" s="310">
        <f t="shared" si="181"/>
        <v>0</v>
      </c>
      <c r="AU277" s="301">
        <f t="array" ref="AU277">IFERROR(INDEX(X277:AC277,SMALL(IF(AD277:AI277=AV277,COLUMN(AD277:AI277)-COLUMN(AD277)+1),COUNTIF(AP277:AP277,AV277))),0)</f>
        <v>0</v>
      </c>
      <c r="AV277" s="301">
        <f t="shared" si="182"/>
        <v>0</v>
      </c>
      <c r="AW277" s="301">
        <f t="array" ref="AW277">IFERROR(INDEX(AJ277:AO277,SMALL(IF(AD277:AI277=AV277,COLUMN(AD277:AI277)-COLUMN(AD277)+1),COUNTIF(AP277:AP277,AV277))),0)</f>
        <v>0</v>
      </c>
      <c r="AX277" s="302">
        <f t="array" ref="AX277">IFERROR(INDEX(X277:AC277,SMALL(IF(AD277:AI277=AY277,COLUMN(AD277:AI277)-COLUMN(AD277)+1),COUNTIF(AP277:AQ277,AY277))),0)</f>
        <v>0</v>
      </c>
      <c r="AY277" s="302">
        <f t="array" ref="AY277">IFERROR(LARGE(AD277:AI277,2),0)</f>
        <v>0</v>
      </c>
      <c r="AZ277" s="303">
        <f t="array" ref="AZ277">IFERROR(INDEX(AJ277:AO277,SMALL(IF(AD277:AI277=AY277,COLUMN(AD277:AI277)-COLUMN(AD277)+1),COUNTIF(AP277:AQ277,AY277))),0)</f>
        <v>0</v>
      </c>
      <c r="BA277" s="304">
        <f t="array" ref="BA277">IFERROR(INDEX(X277:AC277,SMALL(IF(AD277:AI277=BB277,COLUMN(AD277:AI277)-COLUMN(AD277)+1),COUNTIF(AP277:AR277,BB277))),0)</f>
        <v>0</v>
      </c>
      <c r="BB277" s="304">
        <f t="array" ref="BB277">IFERROR(LARGE(AD277:AI277,3),0)</f>
        <v>0</v>
      </c>
      <c r="BC277" s="304">
        <f t="array" ref="BC277">IFERROR(INDEX(AJ277:AO277,SMALL(IF(AD277:AI277=BB277,COLUMN(AD277:AI277)-COLUMN(AD277)+1),COUNTIF(AP277:AR277,BB277))),0)</f>
        <v>0</v>
      </c>
      <c r="BD277" s="305">
        <f t="array" ref="BD277">IFERROR(INDEX(X277:AC277,SMALL(IF(AD277:AI277=BE277,COLUMN(AD277:AI277)-COLUMN(AD277)+1),COUNTIF(AP277:AS277,BE277))),0)</f>
        <v>0</v>
      </c>
      <c r="BE277" s="305">
        <f t="shared" si="183"/>
        <v>0</v>
      </c>
      <c r="BF277" s="305">
        <f t="array" ref="BF277">IFERROR(INDEX(AJ277:AO277,SMALL(IF(AD277:AI277=BE277,COLUMN(AD277:AI277)-COLUMN(AD277)+1),COUNTIF(AP277:AS277,BE277))),0)</f>
        <v>0</v>
      </c>
      <c r="BG277" s="306">
        <f t="array" ref="BG277">IFERROR(INDEX(X277:AC277,SMALL(IF(AD277:AI277=BH277,COLUMN(AD277:AI277)-COLUMN(AD277)+1),COUNTIF(AP277:AT277,BH277))),0)</f>
        <v>0</v>
      </c>
      <c r="BH277" s="306">
        <f t="shared" si="184"/>
        <v>0</v>
      </c>
      <c r="BI277" s="306">
        <f t="array" ref="BI277">IFERROR(INDEX(AJ277:AO277,SMALL(IF(AD277:AI277=BH277,COLUMN(AD277:AI277)-COLUMN(AD277)+1),COUNTIF(AP277:AT277,BH277))),0)</f>
        <v>0</v>
      </c>
      <c r="BJ277" s="307">
        <f>IF(COUNTIF(AD277:AI277,0)=0,IF(COUNTIFS(AD277:AI277,"*F*")=0,SUM(LARGE(AD277:AI277,{1,2,3,4,5})),IF(COUNTIFS(AD277:AI277,"*F*")=1,SUM(LARGE(AD277:AI277,{1,2,3,4,5})),IF(COUNTIFS(AD277:AI277,"*F*")=2,"C",IF(COUNTIFS(AD277:AI277,"*F*")&gt;2,"F")))),IF(COUNTIFS(AD277:AH277,"*F*")=0,SUM(AD277:AH277),IF(COUNTIFS(AD277:AH277,"*F*")=1,"C",IF(COUNTIFS(AD277:AH277,"*F*")&gt;=2,"F"))))</f>
        <v>0</v>
      </c>
      <c r="BK277" s="308">
        <f t="shared" si="185"/>
        <v>0</v>
      </c>
    </row>
    <row r="278" spans="1:63" ht="15" x14ac:dyDescent="0.25">
      <c r="A278" s="317">
        <v>276</v>
      </c>
      <c r="B278" s="287" t="str">
        <f t="shared" si="158"/>
        <v/>
      </c>
      <c r="C278" s="296"/>
      <c r="D278" s="309"/>
      <c r="E278" s="309"/>
      <c r="F278" s="309"/>
      <c r="G278" s="309"/>
      <c r="H278" s="309"/>
      <c r="I278" s="309"/>
      <c r="J278" s="309"/>
      <c r="K278" s="309"/>
      <c r="L278" s="309"/>
      <c r="M278" s="309"/>
      <c r="N278" s="309"/>
      <c r="O278" s="309"/>
      <c r="P278" s="309"/>
      <c r="Q278" s="309"/>
      <c r="R278" s="309"/>
      <c r="S278" s="309"/>
      <c r="T278" s="309"/>
      <c r="U278" s="309"/>
      <c r="V278" s="309"/>
      <c r="W278" s="309"/>
      <c r="X278" s="294">
        <f t="shared" si="159"/>
        <v>0</v>
      </c>
      <c r="Y278" s="294">
        <f t="shared" si="160"/>
        <v>0</v>
      </c>
      <c r="Z278" s="294">
        <f t="shared" si="161"/>
        <v>0</v>
      </c>
      <c r="AA278" s="294">
        <f t="shared" si="162"/>
        <v>0</v>
      </c>
      <c r="AB278" s="294">
        <f t="shared" si="163"/>
        <v>0</v>
      </c>
      <c r="AC278" s="294">
        <f t="shared" si="164"/>
        <v>0</v>
      </c>
      <c r="AD278" s="284">
        <f t="shared" si="165"/>
        <v>0</v>
      </c>
      <c r="AE278" s="284">
        <f t="shared" si="166"/>
        <v>0</v>
      </c>
      <c r="AF278" s="284">
        <f t="shared" si="167"/>
        <v>0</v>
      </c>
      <c r="AG278" s="284">
        <f t="shared" si="168"/>
        <v>0</v>
      </c>
      <c r="AH278" s="284">
        <f t="shared" si="169"/>
        <v>0</v>
      </c>
      <c r="AI278" s="284">
        <f t="shared" si="170"/>
        <v>0</v>
      </c>
      <c r="AJ278" s="285">
        <f t="shared" si="171"/>
        <v>0</v>
      </c>
      <c r="AK278" s="285">
        <f t="shared" si="172"/>
        <v>0</v>
      </c>
      <c r="AL278" s="285">
        <f t="shared" si="173"/>
        <v>0</v>
      </c>
      <c r="AM278" s="285">
        <f t="shared" si="174"/>
        <v>0</v>
      </c>
      <c r="AN278" s="285">
        <f t="shared" si="175"/>
        <v>0</v>
      </c>
      <c r="AO278" s="285">
        <f t="shared" si="176"/>
        <v>0</v>
      </c>
      <c r="AP278" s="310">
        <f t="shared" si="177"/>
        <v>0</v>
      </c>
      <c r="AQ278" s="310">
        <f t="shared" si="178"/>
        <v>0</v>
      </c>
      <c r="AR278" s="310">
        <f t="shared" si="179"/>
        <v>0</v>
      </c>
      <c r="AS278" s="310">
        <f t="shared" si="180"/>
        <v>0</v>
      </c>
      <c r="AT278" s="310">
        <f t="shared" si="181"/>
        <v>0</v>
      </c>
      <c r="AU278" s="301">
        <f t="array" ref="AU278">IFERROR(INDEX(X278:AC278,SMALL(IF(AD278:AI278=AV278,COLUMN(AD278:AI278)-COLUMN(AD278)+1),COUNTIF(AP278:AP278,AV278))),0)</f>
        <v>0</v>
      </c>
      <c r="AV278" s="301">
        <f t="shared" si="182"/>
        <v>0</v>
      </c>
      <c r="AW278" s="301">
        <f t="array" ref="AW278">IFERROR(INDEX(AJ278:AO278,SMALL(IF(AD278:AI278=AV278,COLUMN(AD278:AI278)-COLUMN(AD278)+1),COUNTIF(AP278:AP278,AV278))),0)</f>
        <v>0</v>
      </c>
      <c r="AX278" s="302">
        <f t="array" ref="AX278">IFERROR(INDEX(X278:AC278,SMALL(IF(AD278:AI278=AY278,COLUMN(AD278:AI278)-COLUMN(AD278)+1),COUNTIF(AP278:AQ278,AY278))),0)</f>
        <v>0</v>
      </c>
      <c r="AY278" s="302">
        <f t="array" ref="AY278">IFERROR(LARGE(AD278:AI278,2),0)</f>
        <v>0</v>
      </c>
      <c r="AZ278" s="303">
        <f t="array" ref="AZ278">IFERROR(INDEX(AJ278:AO278,SMALL(IF(AD278:AI278=AY278,COLUMN(AD278:AI278)-COLUMN(AD278)+1),COUNTIF(AP278:AQ278,AY278))),0)</f>
        <v>0</v>
      </c>
      <c r="BA278" s="304">
        <f t="array" ref="BA278">IFERROR(INDEX(X278:AC278,SMALL(IF(AD278:AI278=BB278,COLUMN(AD278:AI278)-COLUMN(AD278)+1),COUNTIF(AP278:AR278,BB278))),0)</f>
        <v>0</v>
      </c>
      <c r="BB278" s="304">
        <f t="array" ref="BB278">IFERROR(LARGE(AD278:AI278,3),0)</f>
        <v>0</v>
      </c>
      <c r="BC278" s="304">
        <f t="array" ref="BC278">IFERROR(INDEX(AJ278:AO278,SMALL(IF(AD278:AI278=BB278,COLUMN(AD278:AI278)-COLUMN(AD278)+1),COUNTIF(AP278:AR278,BB278))),0)</f>
        <v>0</v>
      </c>
      <c r="BD278" s="305">
        <f t="array" ref="BD278">IFERROR(INDEX(X278:AC278,SMALL(IF(AD278:AI278=BE278,COLUMN(AD278:AI278)-COLUMN(AD278)+1),COUNTIF(AP278:AS278,BE278))),0)</f>
        <v>0</v>
      </c>
      <c r="BE278" s="305">
        <f t="shared" si="183"/>
        <v>0</v>
      </c>
      <c r="BF278" s="305">
        <f t="array" ref="BF278">IFERROR(INDEX(AJ278:AO278,SMALL(IF(AD278:AI278=BE278,COLUMN(AD278:AI278)-COLUMN(AD278)+1),COUNTIF(AP278:AS278,BE278))),0)</f>
        <v>0</v>
      </c>
      <c r="BG278" s="306">
        <f t="array" ref="BG278">IFERROR(INDEX(X278:AC278,SMALL(IF(AD278:AI278=BH278,COLUMN(AD278:AI278)-COLUMN(AD278)+1),COUNTIF(AP278:AT278,BH278))),0)</f>
        <v>0</v>
      </c>
      <c r="BH278" s="306">
        <f t="shared" si="184"/>
        <v>0</v>
      </c>
      <c r="BI278" s="306">
        <f t="array" ref="BI278">IFERROR(INDEX(AJ278:AO278,SMALL(IF(AD278:AI278=BH278,COLUMN(AD278:AI278)-COLUMN(AD278)+1),COUNTIF(AP278:AT278,BH278))),0)</f>
        <v>0</v>
      </c>
      <c r="BJ278" s="307">
        <f>IF(COUNTIF(AD278:AI278,0)=0,IF(COUNTIFS(AD278:AI278,"*F*")=0,SUM(LARGE(AD278:AI278,{1,2,3,4,5})),IF(COUNTIFS(AD278:AI278,"*F*")=1,SUM(LARGE(AD278:AI278,{1,2,3,4,5})),IF(COUNTIFS(AD278:AI278,"*F*")=2,"C",IF(COUNTIFS(AD278:AI278,"*F*")&gt;2,"F")))),IF(COUNTIFS(AD278:AH278,"*F*")=0,SUM(AD278:AH278),IF(COUNTIFS(AD278:AH278,"*F*")=1,"C",IF(COUNTIFS(AD278:AH278,"*F*")&gt;=2,"F"))))</f>
        <v>0</v>
      </c>
      <c r="BK278" s="308">
        <f t="shared" si="185"/>
        <v>0</v>
      </c>
    </row>
    <row r="279" spans="1:63" ht="15" x14ac:dyDescent="0.25">
      <c r="A279" s="317">
        <v>277</v>
      </c>
      <c r="B279" s="287" t="str">
        <f t="shared" si="158"/>
        <v/>
      </c>
      <c r="C279" s="296"/>
      <c r="D279" s="309"/>
      <c r="E279" s="309"/>
      <c r="F279" s="309"/>
      <c r="G279" s="309"/>
      <c r="H279" s="309"/>
      <c r="I279" s="309"/>
      <c r="J279" s="309"/>
      <c r="K279" s="309"/>
      <c r="L279" s="309"/>
      <c r="M279" s="309"/>
      <c r="N279" s="309"/>
      <c r="O279" s="309"/>
      <c r="P279" s="309"/>
      <c r="Q279" s="309"/>
      <c r="R279" s="309"/>
      <c r="S279" s="309"/>
      <c r="T279" s="309"/>
      <c r="U279" s="309"/>
      <c r="V279" s="309"/>
      <c r="W279" s="309"/>
      <c r="X279" s="294">
        <f t="shared" si="159"/>
        <v>0</v>
      </c>
      <c r="Y279" s="294">
        <f t="shared" si="160"/>
        <v>0</v>
      </c>
      <c r="Z279" s="294">
        <f t="shared" si="161"/>
        <v>0</v>
      </c>
      <c r="AA279" s="294">
        <f t="shared" si="162"/>
        <v>0</v>
      </c>
      <c r="AB279" s="294">
        <f t="shared" si="163"/>
        <v>0</v>
      </c>
      <c r="AC279" s="294">
        <f t="shared" si="164"/>
        <v>0</v>
      </c>
      <c r="AD279" s="284">
        <f t="shared" si="165"/>
        <v>0</v>
      </c>
      <c r="AE279" s="284">
        <f t="shared" si="166"/>
        <v>0</v>
      </c>
      <c r="AF279" s="284">
        <f t="shared" si="167"/>
        <v>0</v>
      </c>
      <c r="AG279" s="284">
        <f t="shared" si="168"/>
        <v>0</v>
      </c>
      <c r="AH279" s="284">
        <f t="shared" si="169"/>
        <v>0</v>
      </c>
      <c r="AI279" s="284">
        <f t="shared" si="170"/>
        <v>0</v>
      </c>
      <c r="AJ279" s="285">
        <f t="shared" si="171"/>
        <v>0</v>
      </c>
      <c r="AK279" s="285">
        <f t="shared" si="172"/>
        <v>0</v>
      </c>
      <c r="AL279" s="285">
        <f t="shared" si="173"/>
        <v>0</v>
      </c>
      <c r="AM279" s="285">
        <f t="shared" si="174"/>
        <v>0</v>
      </c>
      <c r="AN279" s="285">
        <f t="shared" si="175"/>
        <v>0</v>
      </c>
      <c r="AO279" s="285">
        <f t="shared" si="176"/>
        <v>0</v>
      </c>
      <c r="AP279" s="310">
        <f t="shared" si="177"/>
        <v>0</v>
      </c>
      <c r="AQ279" s="310">
        <f t="shared" si="178"/>
        <v>0</v>
      </c>
      <c r="AR279" s="310">
        <f t="shared" si="179"/>
        <v>0</v>
      </c>
      <c r="AS279" s="310">
        <f t="shared" si="180"/>
        <v>0</v>
      </c>
      <c r="AT279" s="310">
        <f t="shared" si="181"/>
        <v>0</v>
      </c>
      <c r="AU279" s="301">
        <f t="array" ref="AU279">IFERROR(INDEX(X279:AC279,SMALL(IF(AD279:AI279=AV279,COLUMN(AD279:AI279)-COLUMN(AD279)+1),COUNTIF(AP279:AP279,AV279))),0)</f>
        <v>0</v>
      </c>
      <c r="AV279" s="301">
        <f t="shared" si="182"/>
        <v>0</v>
      </c>
      <c r="AW279" s="301">
        <f t="array" ref="AW279">IFERROR(INDEX(AJ279:AO279,SMALL(IF(AD279:AI279=AV279,COLUMN(AD279:AI279)-COLUMN(AD279)+1),COUNTIF(AP279:AP279,AV279))),0)</f>
        <v>0</v>
      </c>
      <c r="AX279" s="302">
        <f t="array" ref="AX279">IFERROR(INDEX(X279:AC279,SMALL(IF(AD279:AI279=AY279,COLUMN(AD279:AI279)-COLUMN(AD279)+1),COUNTIF(AP279:AQ279,AY279))),0)</f>
        <v>0</v>
      </c>
      <c r="AY279" s="302">
        <f t="array" ref="AY279">IFERROR(LARGE(AD279:AI279,2),0)</f>
        <v>0</v>
      </c>
      <c r="AZ279" s="303">
        <f t="array" ref="AZ279">IFERROR(INDEX(AJ279:AO279,SMALL(IF(AD279:AI279=AY279,COLUMN(AD279:AI279)-COLUMN(AD279)+1),COUNTIF(AP279:AQ279,AY279))),0)</f>
        <v>0</v>
      </c>
      <c r="BA279" s="304">
        <f t="array" ref="BA279">IFERROR(INDEX(X279:AC279,SMALL(IF(AD279:AI279=BB279,COLUMN(AD279:AI279)-COLUMN(AD279)+1),COUNTIF(AP279:AR279,BB279))),0)</f>
        <v>0</v>
      </c>
      <c r="BB279" s="304">
        <f t="array" ref="BB279">IFERROR(LARGE(AD279:AI279,3),0)</f>
        <v>0</v>
      </c>
      <c r="BC279" s="304">
        <f t="array" ref="BC279">IFERROR(INDEX(AJ279:AO279,SMALL(IF(AD279:AI279=BB279,COLUMN(AD279:AI279)-COLUMN(AD279)+1),COUNTIF(AP279:AR279,BB279))),0)</f>
        <v>0</v>
      </c>
      <c r="BD279" s="305">
        <f t="array" ref="BD279">IFERROR(INDEX(X279:AC279,SMALL(IF(AD279:AI279=BE279,COLUMN(AD279:AI279)-COLUMN(AD279)+1),COUNTIF(AP279:AS279,BE279))),0)</f>
        <v>0</v>
      </c>
      <c r="BE279" s="305">
        <f t="shared" si="183"/>
        <v>0</v>
      </c>
      <c r="BF279" s="305">
        <f t="array" ref="BF279">IFERROR(INDEX(AJ279:AO279,SMALL(IF(AD279:AI279=BE279,COLUMN(AD279:AI279)-COLUMN(AD279)+1),COUNTIF(AP279:AS279,BE279))),0)</f>
        <v>0</v>
      </c>
      <c r="BG279" s="306">
        <f t="array" ref="BG279">IFERROR(INDEX(X279:AC279,SMALL(IF(AD279:AI279=BH279,COLUMN(AD279:AI279)-COLUMN(AD279)+1),COUNTIF(AP279:AT279,BH279))),0)</f>
        <v>0</v>
      </c>
      <c r="BH279" s="306">
        <f t="shared" si="184"/>
        <v>0</v>
      </c>
      <c r="BI279" s="306">
        <f t="array" ref="BI279">IFERROR(INDEX(AJ279:AO279,SMALL(IF(AD279:AI279=BH279,COLUMN(AD279:AI279)-COLUMN(AD279)+1),COUNTIF(AP279:AT279,BH279))),0)</f>
        <v>0</v>
      </c>
      <c r="BJ279" s="307">
        <f>IF(COUNTIF(AD279:AI279,0)=0,IF(COUNTIFS(AD279:AI279,"*F*")=0,SUM(LARGE(AD279:AI279,{1,2,3,4,5})),IF(COUNTIFS(AD279:AI279,"*F*")=1,SUM(LARGE(AD279:AI279,{1,2,3,4,5})),IF(COUNTIFS(AD279:AI279,"*F*")=2,"C",IF(COUNTIFS(AD279:AI279,"*F*")&gt;2,"F")))),IF(COUNTIFS(AD279:AH279,"*F*")=0,SUM(AD279:AH279),IF(COUNTIFS(AD279:AH279,"*F*")=1,"C",IF(COUNTIFS(AD279:AH279,"*F*")&gt;=2,"F"))))</f>
        <v>0</v>
      </c>
      <c r="BK279" s="308">
        <f t="shared" si="185"/>
        <v>0</v>
      </c>
    </row>
    <row r="280" spans="1:63" ht="15" x14ac:dyDescent="0.25">
      <c r="A280" s="317">
        <v>278</v>
      </c>
      <c r="B280" s="287" t="str">
        <f t="shared" si="158"/>
        <v/>
      </c>
      <c r="C280" s="296"/>
      <c r="D280" s="309"/>
      <c r="E280" s="309"/>
      <c r="F280" s="309"/>
      <c r="G280" s="309"/>
      <c r="H280" s="309"/>
      <c r="I280" s="309"/>
      <c r="J280" s="309"/>
      <c r="K280" s="309"/>
      <c r="L280" s="309"/>
      <c r="M280" s="309"/>
      <c r="N280" s="309"/>
      <c r="O280" s="309"/>
      <c r="P280" s="309"/>
      <c r="Q280" s="309"/>
      <c r="R280" s="309"/>
      <c r="S280" s="309"/>
      <c r="T280" s="309"/>
      <c r="U280" s="309"/>
      <c r="V280" s="309"/>
      <c r="W280" s="309"/>
      <c r="X280" s="294">
        <f t="shared" si="159"/>
        <v>0</v>
      </c>
      <c r="Y280" s="294">
        <f t="shared" si="160"/>
        <v>0</v>
      </c>
      <c r="Z280" s="294">
        <f t="shared" si="161"/>
        <v>0</v>
      </c>
      <c r="AA280" s="294">
        <f t="shared" si="162"/>
        <v>0</v>
      </c>
      <c r="AB280" s="294">
        <f t="shared" si="163"/>
        <v>0</v>
      </c>
      <c r="AC280" s="294">
        <f t="shared" si="164"/>
        <v>0</v>
      </c>
      <c r="AD280" s="284">
        <f t="shared" si="165"/>
        <v>0</v>
      </c>
      <c r="AE280" s="284">
        <f t="shared" si="166"/>
        <v>0</v>
      </c>
      <c r="AF280" s="284">
        <f t="shared" si="167"/>
        <v>0</v>
      </c>
      <c r="AG280" s="284">
        <f t="shared" si="168"/>
        <v>0</v>
      </c>
      <c r="AH280" s="284">
        <f t="shared" si="169"/>
        <v>0</v>
      </c>
      <c r="AI280" s="284">
        <f t="shared" si="170"/>
        <v>0</v>
      </c>
      <c r="AJ280" s="285">
        <f t="shared" si="171"/>
        <v>0</v>
      </c>
      <c r="AK280" s="285">
        <f t="shared" si="172"/>
        <v>0</v>
      </c>
      <c r="AL280" s="285">
        <f t="shared" si="173"/>
        <v>0</v>
      </c>
      <c r="AM280" s="285">
        <f t="shared" si="174"/>
        <v>0</v>
      </c>
      <c r="AN280" s="285">
        <f t="shared" si="175"/>
        <v>0</v>
      </c>
      <c r="AO280" s="285">
        <f t="shared" si="176"/>
        <v>0</v>
      </c>
      <c r="AP280" s="310">
        <f t="shared" si="177"/>
        <v>0</v>
      </c>
      <c r="AQ280" s="310">
        <f t="shared" si="178"/>
        <v>0</v>
      </c>
      <c r="AR280" s="310">
        <f t="shared" si="179"/>
        <v>0</v>
      </c>
      <c r="AS280" s="310">
        <f t="shared" si="180"/>
        <v>0</v>
      </c>
      <c r="AT280" s="310">
        <f t="shared" si="181"/>
        <v>0</v>
      </c>
      <c r="AU280" s="301">
        <f t="array" ref="AU280">IFERROR(INDEX(X280:AC280,SMALL(IF(AD280:AI280=AV280,COLUMN(AD280:AI280)-COLUMN(AD280)+1),COUNTIF(AP280:AP280,AV280))),0)</f>
        <v>0</v>
      </c>
      <c r="AV280" s="301">
        <f t="shared" si="182"/>
        <v>0</v>
      </c>
      <c r="AW280" s="301">
        <f t="array" ref="AW280">IFERROR(INDEX(AJ280:AO280,SMALL(IF(AD280:AI280=AV280,COLUMN(AD280:AI280)-COLUMN(AD280)+1),COUNTIF(AP280:AP280,AV280))),0)</f>
        <v>0</v>
      </c>
      <c r="AX280" s="302">
        <f t="array" ref="AX280">IFERROR(INDEX(X280:AC280,SMALL(IF(AD280:AI280=AY280,COLUMN(AD280:AI280)-COLUMN(AD280)+1),COUNTIF(AP280:AQ280,AY280))),0)</f>
        <v>0</v>
      </c>
      <c r="AY280" s="302">
        <f t="array" ref="AY280">IFERROR(LARGE(AD280:AI280,2),0)</f>
        <v>0</v>
      </c>
      <c r="AZ280" s="303">
        <f t="array" ref="AZ280">IFERROR(INDEX(AJ280:AO280,SMALL(IF(AD280:AI280=AY280,COLUMN(AD280:AI280)-COLUMN(AD280)+1),COUNTIF(AP280:AQ280,AY280))),0)</f>
        <v>0</v>
      </c>
      <c r="BA280" s="304">
        <f t="array" ref="BA280">IFERROR(INDEX(X280:AC280,SMALL(IF(AD280:AI280=BB280,COLUMN(AD280:AI280)-COLUMN(AD280)+1),COUNTIF(AP280:AR280,BB280))),0)</f>
        <v>0</v>
      </c>
      <c r="BB280" s="304">
        <f t="array" ref="BB280">IFERROR(LARGE(AD280:AI280,3),0)</f>
        <v>0</v>
      </c>
      <c r="BC280" s="304">
        <f t="array" ref="BC280">IFERROR(INDEX(AJ280:AO280,SMALL(IF(AD280:AI280=BB280,COLUMN(AD280:AI280)-COLUMN(AD280)+1),COUNTIF(AP280:AR280,BB280))),0)</f>
        <v>0</v>
      </c>
      <c r="BD280" s="305">
        <f t="array" ref="BD280">IFERROR(INDEX(X280:AC280,SMALL(IF(AD280:AI280=BE280,COLUMN(AD280:AI280)-COLUMN(AD280)+1),COUNTIF(AP280:AS280,BE280))),0)</f>
        <v>0</v>
      </c>
      <c r="BE280" s="305">
        <f t="shared" si="183"/>
        <v>0</v>
      </c>
      <c r="BF280" s="305">
        <f t="array" ref="BF280">IFERROR(INDEX(AJ280:AO280,SMALL(IF(AD280:AI280=BE280,COLUMN(AD280:AI280)-COLUMN(AD280)+1),COUNTIF(AP280:AS280,BE280))),0)</f>
        <v>0</v>
      </c>
      <c r="BG280" s="306">
        <f t="array" ref="BG280">IFERROR(INDEX(X280:AC280,SMALL(IF(AD280:AI280=BH280,COLUMN(AD280:AI280)-COLUMN(AD280)+1),COUNTIF(AP280:AT280,BH280))),0)</f>
        <v>0</v>
      </c>
      <c r="BH280" s="306">
        <f t="shared" si="184"/>
        <v>0</v>
      </c>
      <c r="BI280" s="306">
        <f t="array" ref="BI280">IFERROR(INDEX(AJ280:AO280,SMALL(IF(AD280:AI280=BH280,COLUMN(AD280:AI280)-COLUMN(AD280)+1),COUNTIF(AP280:AT280,BH280))),0)</f>
        <v>0</v>
      </c>
      <c r="BJ280" s="307">
        <f>IF(COUNTIF(AD280:AI280,0)=0,IF(COUNTIFS(AD280:AI280,"*F*")=0,SUM(LARGE(AD280:AI280,{1,2,3,4,5})),IF(COUNTIFS(AD280:AI280,"*F*")=1,SUM(LARGE(AD280:AI280,{1,2,3,4,5})),IF(COUNTIFS(AD280:AI280,"*F*")=2,"C",IF(COUNTIFS(AD280:AI280,"*F*")&gt;2,"F")))),IF(COUNTIFS(AD280:AH280,"*F*")=0,SUM(AD280:AH280),IF(COUNTIFS(AD280:AH280,"*F*")=1,"C",IF(COUNTIFS(AD280:AH280,"*F*")&gt;=2,"F"))))</f>
        <v>0</v>
      </c>
      <c r="BK280" s="308">
        <f t="shared" si="185"/>
        <v>0</v>
      </c>
    </row>
    <row r="281" spans="1:63" ht="15" x14ac:dyDescent="0.25">
      <c r="A281" s="317">
        <v>279</v>
      </c>
      <c r="B281" s="287" t="str">
        <f t="shared" si="158"/>
        <v/>
      </c>
      <c r="C281" s="296"/>
      <c r="D281" s="309"/>
      <c r="E281" s="309"/>
      <c r="F281" s="309"/>
      <c r="G281" s="309"/>
      <c r="H281" s="309"/>
      <c r="I281" s="309"/>
      <c r="J281" s="309"/>
      <c r="K281" s="309"/>
      <c r="L281" s="309"/>
      <c r="M281" s="309"/>
      <c r="N281" s="309"/>
      <c r="O281" s="309"/>
      <c r="P281" s="309"/>
      <c r="Q281" s="309"/>
      <c r="R281" s="309"/>
      <c r="S281" s="309"/>
      <c r="T281" s="309"/>
      <c r="U281" s="309"/>
      <c r="V281" s="309"/>
      <c r="W281" s="309"/>
      <c r="X281" s="294">
        <f t="shared" si="159"/>
        <v>0</v>
      </c>
      <c r="Y281" s="294">
        <f t="shared" si="160"/>
        <v>0</v>
      </c>
      <c r="Z281" s="294">
        <f t="shared" si="161"/>
        <v>0</v>
      </c>
      <c r="AA281" s="294">
        <f t="shared" si="162"/>
        <v>0</v>
      </c>
      <c r="AB281" s="294">
        <f t="shared" si="163"/>
        <v>0</v>
      </c>
      <c r="AC281" s="294">
        <f t="shared" si="164"/>
        <v>0</v>
      </c>
      <c r="AD281" s="284">
        <f t="shared" si="165"/>
        <v>0</v>
      </c>
      <c r="AE281" s="284">
        <f t="shared" si="166"/>
        <v>0</v>
      </c>
      <c r="AF281" s="284">
        <f t="shared" si="167"/>
        <v>0</v>
      </c>
      <c r="AG281" s="284">
        <f t="shared" si="168"/>
        <v>0</v>
      </c>
      <c r="AH281" s="284">
        <f t="shared" si="169"/>
        <v>0</v>
      </c>
      <c r="AI281" s="284">
        <f t="shared" si="170"/>
        <v>0</v>
      </c>
      <c r="AJ281" s="285">
        <f t="shared" si="171"/>
        <v>0</v>
      </c>
      <c r="AK281" s="285">
        <f t="shared" si="172"/>
        <v>0</v>
      </c>
      <c r="AL281" s="285">
        <f t="shared" si="173"/>
        <v>0</v>
      </c>
      <c r="AM281" s="285">
        <f t="shared" si="174"/>
        <v>0</v>
      </c>
      <c r="AN281" s="285">
        <f t="shared" si="175"/>
        <v>0</v>
      </c>
      <c r="AO281" s="285">
        <f t="shared" si="176"/>
        <v>0</v>
      </c>
      <c r="AP281" s="310">
        <f t="shared" si="177"/>
        <v>0</v>
      </c>
      <c r="AQ281" s="310">
        <f t="shared" si="178"/>
        <v>0</v>
      </c>
      <c r="AR281" s="310">
        <f t="shared" si="179"/>
        <v>0</v>
      </c>
      <c r="AS281" s="310">
        <f t="shared" si="180"/>
        <v>0</v>
      </c>
      <c r="AT281" s="310">
        <f t="shared" si="181"/>
        <v>0</v>
      </c>
      <c r="AU281" s="301">
        <f t="array" ref="AU281">IFERROR(INDEX(X281:AC281,SMALL(IF(AD281:AI281=AV281,COLUMN(AD281:AI281)-COLUMN(AD281)+1),COUNTIF(AP281:AP281,AV281))),0)</f>
        <v>0</v>
      </c>
      <c r="AV281" s="301">
        <f t="shared" si="182"/>
        <v>0</v>
      </c>
      <c r="AW281" s="301">
        <f t="array" ref="AW281">IFERROR(INDEX(AJ281:AO281,SMALL(IF(AD281:AI281=AV281,COLUMN(AD281:AI281)-COLUMN(AD281)+1),COUNTIF(AP281:AP281,AV281))),0)</f>
        <v>0</v>
      </c>
      <c r="AX281" s="302">
        <f t="array" ref="AX281">IFERROR(INDEX(X281:AC281,SMALL(IF(AD281:AI281=AY281,COLUMN(AD281:AI281)-COLUMN(AD281)+1),COUNTIF(AP281:AQ281,AY281))),0)</f>
        <v>0</v>
      </c>
      <c r="AY281" s="302">
        <f t="array" ref="AY281">IFERROR(LARGE(AD281:AI281,2),0)</f>
        <v>0</v>
      </c>
      <c r="AZ281" s="303">
        <f t="array" ref="AZ281">IFERROR(INDEX(AJ281:AO281,SMALL(IF(AD281:AI281=AY281,COLUMN(AD281:AI281)-COLUMN(AD281)+1),COUNTIF(AP281:AQ281,AY281))),0)</f>
        <v>0</v>
      </c>
      <c r="BA281" s="304">
        <f t="array" ref="BA281">IFERROR(INDEX(X281:AC281,SMALL(IF(AD281:AI281=BB281,COLUMN(AD281:AI281)-COLUMN(AD281)+1),COUNTIF(AP281:AR281,BB281))),0)</f>
        <v>0</v>
      </c>
      <c r="BB281" s="304">
        <f t="array" ref="BB281">IFERROR(LARGE(AD281:AI281,3),0)</f>
        <v>0</v>
      </c>
      <c r="BC281" s="304">
        <f t="array" ref="BC281">IFERROR(INDEX(AJ281:AO281,SMALL(IF(AD281:AI281=BB281,COLUMN(AD281:AI281)-COLUMN(AD281)+1),COUNTIF(AP281:AR281,BB281))),0)</f>
        <v>0</v>
      </c>
      <c r="BD281" s="305">
        <f t="array" ref="BD281">IFERROR(INDEX(X281:AC281,SMALL(IF(AD281:AI281=BE281,COLUMN(AD281:AI281)-COLUMN(AD281)+1),COUNTIF(AP281:AS281,BE281))),0)</f>
        <v>0</v>
      </c>
      <c r="BE281" s="305">
        <f t="shared" si="183"/>
        <v>0</v>
      </c>
      <c r="BF281" s="305">
        <f t="array" ref="BF281">IFERROR(INDEX(AJ281:AO281,SMALL(IF(AD281:AI281=BE281,COLUMN(AD281:AI281)-COLUMN(AD281)+1),COUNTIF(AP281:AS281,BE281))),0)</f>
        <v>0</v>
      </c>
      <c r="BG281" s="306">
        <f t="array" ref="BG281">IFERROR(INDEX(X281:AC281,SMALL(IF(AD281:AI281=BH281,COLUMN(AD281:AI281)-COLUMN(AD281)+1),COUNTIF(AP281:AT281,BH281))),0)</f>
        <v>0</v>
      </c>
      <c r="BH281" s="306">
        <f t="shared" si="184"/>
        <v>0</v>
      </c>
      <c r="BI281" s="306">
        <f t="array" ref="BI281">IFERROR(INDEX(AJ281:AO281,SMALL(IF(AD281:AI281=BH281,COLUMN(AD281:AI281)-COLUMN(AD281)+1),COUNTIF(AP281:AT281,BH281))),0)</f>
        <v>0</v>
      </c>
      <c r="BJ281" s="307">
        <f>IF(COUNTIF(AD281:AI281,0)=0,IF(COUNTIFS(AD281:AI281,"*F*")=0,SUM(LARGE(AD281:AI281,{1,2,3,4,5})),IF(COUNTIFS(AD281:AI281,"*F*")=1,SUM(LARGE(AD281:AI281,{1,2,3,4,5})),IF(COUNTIFS(AD281:AI281,"*F*")=2,"C",IF(COUNTIFS(AD281:AI281,"*F*")&gt;2,"F")))),IF(COUNTIFS(AD281:AH281,"*F*")=0,SUM(AD281:AH281),IF(COUNTIFS(AD281:AH281,"*F*")=1,"C",IF(COUNTIFS(AD281:AH281,"*F*")&gt;=2,"F"))))</f>
        <v>0</v>
      </c>
      <c r="BK281" s="308">
        <f t="shared" si="185"/>
        <v>0</v>
      </c>
    </row>
    <row r="282" spans="1:63" ht="15" x14ac:dyDescent="0.25">
      <c r="A282" s="317">
        <v>280</v>
      </c>
      <c r="B282" s="287" t="str">
        <f t="shared" si="158"/>
        <v/>
      </c>
      <c r="C282" s="296"/>
      <c r="D282" s="309"/>
      <c r="E282" s="309"/>
      <c r="F282" s="309"/>
      <c r="G282" s="309"/>
      <c r="H282" s="309"/>
      <c r="I282" s="309"/>
      <c r="J282" s="309"/>
      <c r="K282" s="309"/>
      <c r="L282" s="309"/>
      <c r="M282" s="309"/>
      <c r="N282" s="309"/>
      <c r="O282" s="309"/>
      <c r="P282" s="309"/>
      <c r="Q282" s="309"/>
      <c r="R282" s="309"/>
      <c r="S282" s="309"/>
      <c r="T282" s="309"/>
      <c r="U282" s="309"/>
      <c r="V282" s="309"/>
      <c r="W282" s="309"/>
      <c r="X282" s="294">
        <f t="shared" si="159"/>
        <v>0</v>
      </c>
      <c r="Y282" s="294">
        <f t="shared" si="160"/>
        <v>0</v>
      </c>
      <c r="Z282" s="294">
        <f t="shared" si="161"/>
        <v>0</v>
      </c>
      <c r="AA282" s="294">
        <f t="shared" si="162"/>
        <v>0</v>
      </c>
      <c r="AB282" s="294">
        <f t="shared" si="163"/>
        <v>0</v>
      </c>
      <c r="AC282" s="294">
        <f t="shared" si="164"/>
        <v>0</v>
      </c>
      <c r="AD282" s="284">
        <f t="shared" si="165"/>
        <v>0</v>
      </c>
      <c r="AE282" s="284">
        <f t="shared" si="166"/>
        <v>0</v>
      </c>
      <c r="AF282" s="284">
        <f t="shared" si="167"/>
        <v>0</v>
      </c>
      <c r="AG282" s="284">
        <f t="shared" si="168"/>
        <v>0</v>
      </c>
      <c r="AH282" s="284">
        <f t="shared" si="169"/>
        <v>0</v>
      </c>
      <c r="AI282" s="284">
        <f t="shared" si="170"/>
        <v>0</v>
      </c>
      <c r="AJ282" s="285">
        <f t="shared" si="171"/>
        <v>0</v>
      </c>
      <c r="AK282" s="285">
        <f t="shared" si="172"/>
        <v>0</v>
      </c>
      <c r="AL282" s="285">
        <f t="shared" si="173"/>
        <v>0</v>
      </c>
      <c r="AM282" s="285">
        <f t="shared" si="174"/>
        <v>0</v>
      </c>
      <c r="AN282" s="285">
        <f t="shared" si="175"/>
        <v>0</v>
      </c>
      <c r="AO282" s="285">
        <f t="shared" si="176"/>
        <v>0</v>
      </c>
      <c r="AP282" s="310">
        <f t="shared" si="177"/>
        <v>0</v>
      </c>
      <c r="AQ282" s="310">
        <f t="shared" si="178"/>
        <v>0</v>
      </c>
      <c r="AR282" s="310">
        <f t="shared" si="179"/>
        <v>0</v>
      </c>
      <c r="AS282" s="310">
        <f t="shared" si="180"/>
        <v>0</v>
      </c>
      <c r="AT282" s="310">
        <f t="shared" si="181"/>
        <v>0</v>
      </c>
      <c r="AU282" s="301">
        <f t="array" ref="AU282">IFERROR(INDEX(X282:AC282,SMALL(IF(AD282:AI282=AV282,COLUMN(AD282:AI282)-COLUMN(AD282)+1),COUNTIF(AP282:AP282,AV282))),0)</f>
        <v>0</v>
      </c>
      <c r="AV282" s="301">
        <f t="shared" si="182"/>
        <v>0</v>
      </c>
      <c r="AW282" s="301">
        <f t="array" ref="AW282">IFERROR(INDEX(AJ282:AO282,SMALL(IF(AD282:AI282=AV282,COLUMN(AD282:AI282)-COLUMN(AD282)+1),COUNTIF(AP282:AP282,AV282))),0)</f>
        <v>0</v>
      </c>
      <c r="AX282" s="302">
        <f t="array" ref="AX282">IFERROR(INDEX(X282:AC282,SMALL(IF(AD282:AI282=AY282,COLUMN(AD282:AI282)-COLUMN(AD282)+1),COUNTIF(AP282:AQ282,AY282))),0)</f>
        <v>0</v>
      </c>
      <c r="AY282" s="302">
        <f t="array" ref="AY282">IFERROR(LARGE(AD282:AI282,2),0)</f>
        <v>0</v>
      </c>
      <c r="AZ282" s="303">
        <f t="array" ref="AZ282">IFERROR(INDEX(AJ282:AO282,SMALL(IF(AD282:AI282=AY282,COLUMN(AD282:AI282)-COLUMN(AD282)+1),COUNTIF(AP282:AQ282,AY282))),0)</f>
        <v>0</v>
      </c>
      <c r="BA282" s="304">
        <f t="array" ref="BA282">IFERROR(INDEX(X282:AC282,SMALL(IF(AD282:AI282=BB282,COLUMN(AD282:AI282)-COLUMN(AD282)+1),COUNTIF(AP282:AR282,BB282))),0)</f>
        <v>0</v>
      </c>
      <c r="BB282" s="304">
        <f t="array" ref="BB282">IFERROR(LARGE(AD282:AI282,3),0)</f>
        <v>0</v>
      </c>
      <c r="BC282" s="304">
        <f t="array" ref="BC282">IFERROR(INDEX(AJ282:AO282,SMALL(IF(AD282:AI282=BB282,COLUMN(AD282:AI282)-COLUMN(AD282)+1),COUNTIF(AP282:AR282,BB282))),0)</f>
        <v>0</v>
      </c>
      <c r="BD282" s="305">
        <f t="array" ref="BD282">IFERROR(INDEX(X282:AC282,SMALL(IF(AD282:AI282=BE282,COLUMN(AD282:AI282)-COLUMN(AD282)+1),COUNTIF(AP282:AS282,BE282))),0)</f>
        <v>0</v>
      </c>
      <c r="BE282" s="305">
        <f t="shared" si="183"/>
        <v>0</v>
      </c>
      <c r="BF282" s="305">
        <f t="array" ref="BF282">IFERROR(INDEX(AJ282:AO282,SMALL(IF(AD282:AI282=BE282,COLUMN(AD282:AI282)-COLUMN(AD282)+1),COUNTIF(AP282:AS282,BE282))),0)</f>
        <v>0</v>
      </c>
      <c r="BG282" s="306">
        <f t="array" ref="BG282">IFERROR(INDEX(X282:AC282,SMALL(IF(AD282:AI282=BH282,COLUMN(AD282:AI282)-COLUMN(AD282)+1),COUNTIF(AP282:AT282,BH282))),0)</f>
        <v>0</v>
      </c>
      <c r="BH282" s="306">
        <f t="shared" si="184"/>
        <v>0</v>
      </c>
      <c r="BI282" s="306">
        <f t="array" ref="BI282">IFERROR(INDEX(AJ282:AO282,SMALL(IF(AD282:AI282=BH282,COLUMN(AD282:AI282)-COLUMN(AD282)+1),COUNTIF(AP282:AT282,BH282))),0)</f>
        <v>0</v>
      </c>
      <c r="BJ282" s="307">
        <f>IF(COUNTIF(AD282:AI282,0)=0,IF(COUNTIFS(AD282:AI282,"*F*")=0,SUM(LARGE(AD282:AI282,{1,2,3,4,5})),IF(COUNTIFS(AD282:AI282,"*F*")=1,SUM(LARGE(AD282:AI282,{1,2,3,4,5})),IF(COUNTIFS(AD282:AI282,"*F*")=2,"C",IF(COUNTIFS(AD282:AI282,"*F*")&gt;2,"F")))),IF(COUNTIFS(AD282:AH282,"*F*")=0,SUM(AD282:AH282),IF(COUNTIFS(AD282:AH282,"*F*")=1,"C",IF(COUNTIFS(AD282:AH282,"*F*")&gt;=2,"F"))))</f>
        <v>0</v>
      </c>
      <c r="BK282" s="308">
        <f t="shared" si="185"/>
        <v>0</v>
      </c>
    </row>
    <row r="283" spans="1:63" ht="15" x14ac:dyDescent="0.25">
      <c r="A283" s="317">
        <v>281</v>
      </c>
      <c r="B283" s="287" t="str">
        <f t="shared" si="158"/>
        <v/>
      </c>
      <c r="C283" s="296"/>
      <c r="D283" s="309"/>
      <c r="E283" s="309"/>
      <c r="F283" s="309"/>
      <c r="G283" s="309"/>
      <c r="H283" s="309"/>
      <c r="I283" s="309"/>
      <c r="J283" s="309"/>
      <c r="K283" s="309"/>
      <c r="L283" s="309"/>
      <c r="M283" s="309"/>
      <c r="N283" s="309"/>
      <c r="O283" s="309"/>
      <c r="P283" s="309"/>
      <c r="Q283" s="309"/>
      <c r="R283" s="309"/>
      <c r="S283" s="309"/>
      <c r="T283" s="309"/>
      <c r="U283" s="309"/>
      <c r="V283" s="309"/>
      <c r="W283" s="309"/>
      <c r="X283" s="294">
        <f t="shared" si="159"/>
        <v>0</v>
      </c>
      <c r="Y283" s="294">
        <f t="shared" si="160"/>
        <v>0</v>
      </c>
      <c r="Z283" s="294">
        <f t="shared" si="161"/>
        <v>0</v>
      </c>
      <c r="AA283" s="294">
        <f t="shared" si="162"/>
        <v>0</v>
      </c>
      <c r="AB283" s="294">
        <f t="shared" si="163"/>
        <v>0</v>
      </c>
      <c r="AC283" s="294">
        <f t="shared" si="164"/>
        <v>0</v>
      </c>
      <c r="AD283" s="284">
        <f t="shared" si="165"/>
        <v>0</v>
      </c>
      <c r="AE283" s="284">
        <f t="shared" si="166"/>
        <v>0</v>
      </c>
      <c r="AF283" s="284">
        <f t="shared" si="167"/>
        <v>0</v>
      </c>
      <c r="AG283" s="284">
        <f t="shared" si="168"/>
        <v>0</v>
      </c>
      <c r="AH283" s="284">
        <f t="shared" si="169"/>
        <v>0</v>
      </c>
      <c r="AI283" s="284">
        <f t="shared" si="170"/>
        <v>0</v>
      </c>
      <c r="AJ283" s="285">
        <f t="shared" si="171"/>
        <v>0</v>
      </c>
      <c r="AK283" s="285">
        <f t="shared" si="172"/>
        <v>0</v>
      </c>
      <c r="AL283" s="285">
        <f t="shared" si="173"/>
        <v>0</v>
      </c>
      <c r="AM283" s="285">
        <f t="shared" si="174"/>
        <v>0</v>
      </c>
      <c r="AN283" s="285">
        <f t="shared" si="175"/>
        <v>0</v>
      </c>
      <c r="AO283" s="285">
        <f t="shared" si="176"/>
        <v>0</v>
      </c>
      <c r="AP283" s="310">
        <f t="shared" si="177"/>
        <v>0</v>
      </c>
      <c r="AQ283" s="310">
        <f t="shared" si="178"/>
        <v>0</v>
      </c>
      <c r="AR283" s="310">
        <f t="shared" si="179"/>
        <v>0</v>
      </c>
      <c r="AS283" s="310">
        <f t="shared" si="180"/>
        <v>0</v>
      </c>
      <c r="AT283" s="310">
        <f t="shared" si="181"/>
        <v>0</v>
      </c>
      <c r="AU283" s="301">
        <f t="array" ref="AU283">IFERROR(INDEX(X283:AC283,SMALL(IF(AD283:AI283=AV283,COLUMN(AD283:AI283)-COLUMN(AD283)+1),COUNTIF(AP283:AP283,AV283))),0)</f>
        <v>0</v>
      </c>
      <c r="AV283" s="301">
        <f t="shared" si="182"/>
        <v>0</v>
      </c>
      <c r="AW283" s="301">
        <f t="array" ref="AW283">IFERROR(INDEX(AJ283:AO283,SMALL(IF(AD283:AI283=AV283,COLUMN(AD283:AI283)-COLUMN(AD283)+1),COUNTIF(AP283:AP283,AV283))),0)</f>
        <v>0</v>
      </c>
      <c r="AX283" s="302">
        <f t="array" ref="AX283">IFERROR(INDEX(X283:AC283,SMALL(IF(AD283:AI283=AY283,COLUMN(AD283:AI283)-COLUMN(AD283)+1),COUNTIF(AP283:AQ283,AY283))),0)</f>
        <v>0</v>
      </c>
      <c r="AY283" s="302">
        <f t="array" ref="AY283">IFERROR(LARGE(AD283:AI283,2),0)</f>
        <v>0</v>
      </c>
      <c r="AZ283" s="303">
        <f t="array" ref="AZ283">IFERROR(INDEX(AJ283:AO283,SMALL(IF(AD283:AI283=AY283,COLUMN(AD283:AI283)-COLUMN(AD283)+1),COUNTIF(AP283:AQ283,AY283))),0)</f>
        <v>0</v>
      </c>
      <c r="BA283" s="304">
        <f t="array" ref="BA283">IFERROR(INDEX(X283:AC283,SMALL(IF(AD283:AI283=BB283,COLUMN(AD283:AI283)-COLUMN(AD283)+1),COUNTIF(AP283:AR283,BB283))),0)</f>
        <v>0</v>
      </c>
      <c r="BB283" s="304">
        <f t="array" ref="BB283">IFERROR(LARGE(AD283:AI283,3),0)</f>
        <v>0</v>
      </c>
      <c r="BC283" s="304">
        <f t="array" ref="BC283">IFERROR(INDEX(AJ283:AO283,SMALL(IF(AD283:AI283=BB283,COLUMN(AD283:AI283)-COLUMN(AD283)+1),COUNTIF(AP283:AR283,BB283))),0)</f>
        <v>0</v>
      </c>
      <c r="BD283" s="305">
        <f t="array" ref="BD283">IFERROR(INDEX(X283:AC283,SMALL(IF(AD283:AI283=BE283,COLUMN(AD283:AI283)-COLUMN(AD283)+1),COUNTIF(AP283:AS283,BE283))),0)</f>
        <v>0</v>
      </c>
      <c r="BE283" s="305">
        <f t="shared" si="183"/>
        <v>0</v>
      </c>
      <c r="BF283" s="305">
        <f t="array" ref="BF283">IFERROR(INDEX(AJ283:AO283,SMALL(IF(AD283:AI283=BE283,COLUMN(AD283:AI283)-COLUMN(AD283)+1),COUNTIF(AP283:AS283,BE283))),0)</f>
        <v>0</v>
      </c>
      <c r="BG283" s="306">
        <f t="array" ref="BG283">IFERROR(INDEX(X283:AC283,SMALL(IF(AD283:AI283=BH283,COLUMN(AD283:AI283)-COLUMN(AD283)+1),COUNTIF(AP283:AT283,BH283))),0)</f>
        <v>0</v>
      </c>
      <c r="BH283" s="306">
        <f t="shared" si="184"/>
        <v>0</v>
      </c>
      <c r="BI283" s="306">
        <f t="array" ref="BI283">IFERROR(INDEX(AJ283:AO283,SMALL(IF(AD283:AI283=BH283,COLUMN(AD283:AI283)-COLUMN(AD283)+1),COUNTIF(AP283:AT283,BH283))),0)</f>
        <v>0</v>
      </c>
      <c r="BJ283" s="307">
        <f>IF(COUNTIF(AD283:AI283,0)=0,IF(COUNTIFS(AD283:AI283,"*F*")=0,SUM(LARGE(AD283:AI283,{1,2,3,4,5})),IF(COUNTIFS(AD283:AI283,"*F*")=1,SUM(LARGE(AD283:AI283,{1,2,3,4,5})),IF(COUNTIFS(AD283:AI283,"*F*")=2,"C",IF(COUNTIFS(AD283:AI283,"*F*")&gt;2,"F")))),IF(COUNTIFS(AD283:AH283,"*F*")=0,SUM(AD283:AH283),IF(COUNTIFS(AD283:AH283,"*F*")=1,"C",IF(COUNTIFS(AD283:AH283,"*F*")&gt;=2,"F"))))</f>
        <v>0</v>
      </c>
      <c r="BK283" s="308">
        <f t="shared" si="185"/>
        <v>0</v>
      </c>
    </row>
    <row r="284" spans="1:63" ht="15" x14ac:dyDescent="0.25">
      <c r="A284" s="317">
        <v>282</v>
      </c>
      <c r="B284" s="287" t="str">
        <f t="shared" si="158"/>
        <v/>
      </c>
      <c r="C284" s="296"/>
      <c r="D284" s="309"/>
      <c r="E284" s="309"/>
      <c r="F284" s="309"/>
      <c r="G284" s="309"/>
      <c r="H284" s="309"/>
      <c r="I284" s="309"/>
      <c r="J284" s="309"/>
      <c r="K284" s="309"/>
      <c r="L284" s="309"/>
      <c r="M284" s="309"/>
      <c r="N284" s="309"/>
      <c r="O284" s="309"/>
      <c r="P284" s="309"/>
      <c r="Q284" s="309"/>
      <c r="R284" s="309"/>
      <c r="S284" s="309"/>
      <c r="T284" s="309"/>
      <c r="U284" s="309"/>
      <c r="V284" s="309"/>
      <c r="W284" s="309"/>
      <c r="X284" s="294">
        <f t="shared" si="159"/>
        <v>0</v>
      </c>
      <c r="Y284" s="294">
        <f t="shared" si="160"/>
        <v>0</v>
      </c>
      <c r="Z284" s="294">
        <f t="shared" si="161"/>
        <v>0</v>
      </c>
      <c r="AA284" s="294">
        <f t="shared" si="162"/>
        <v>0</v>
      </c>
      <c r="AB284" s="294">
        <f t="shared" si="163"/>
        <v>0</v>
      </c>
      <c r="AC284" s="294">
        <f t="shared" si="164"/>
        <v>0</v>
      </c>
      <c r="AD284" s="284">
        <f t="shared" si="165"/>
        <v>0</v>
      </c>
      <c r="AE284" s="284">
        <f t="shared" si="166"/>
        <v>0</v>
      </c>
      <c r="AF284" s="284">
        <f t="shared" si="167"/>
        <v>0</v>
      </c>
      <c r="AG284" s="284">
        <f t="shared" si="168"/>
        <v>0</v>
      </c>
      <c r="AH284" s="284">
        <f t="shared" si="169"/>
        <v>0</v>
      </c>
      <c r="AI284" s="284">
        <f t="shared" si="170"/>
        <v>0</v>
      </c>
      <c r="AJ284" s="285">
        <f t="shared" si="171"/>
        <v>0</v>
      </c>
      <c r="AK284" s="285">
        <f t="shared" si="172"/>
        <v>0</v>
      </c>
      <c r="AL284" s="285">
        <f t="shared" si="173"/>
        <v>0</v>
      </c>
      <c r="AM284" s="285">
        <f t="shared" si="174"/>
        <v>0</v>
      </c>
      <c r="AN284" s="285">
        <f t="shared" si="175"/>
        <v>0</v>
      </c>
      <c r="AO284" s="285">
        <f t="shared" si="176"/>
        <v>0</v>
      </c>
      <c r="AP284" s="310">
        <f t="shared" si="177"/>
        <v>0</v>
      </c>
      <c r="AQ284" s="310">
        <f t="shared" si="178"/>
        <v>0</v>
      </c>
      <c r="AR284" s="310">
        <f t="shared" si="179"/>
        <v>0</v>
      </c>
      <c r="AS284" s="310">
        <f t="shared" si="180"/>
        <v>0</v>
      </c>
      <c r="AT284" s="310">
        <f t="shared" si="181"/>
        <v>0</v>
      </c>
      <c r="AU284" s="301">
        <f t="array" ref="AU284">IFERROR(INDEX(X284:AC284,SMALL(IF(AD284:AI284=AV284,COLUMN(AD284:AI284)-COLUMN(AD284)+1),COUNTIF(AP284:AP284,AV284))),0)</f>
        <v>0</v>
      </c>
      <c r="AV284" s="301">
        <f t="shared" si="182"/>
        <v>0</v>
      </c>
      <c r="AW284" s="301">
        <f t="array" ref="AW284">IFERROR(INDEX(AJ284:AO284,SMALL(IF(AD284:AI284=AV284,COLUMN(AD284:AI284)-COLUMN(AD284)+1),COUNTIF(AP284:AP284,AV284))),0)</f>
        <v>0</v>
      </c>
      <c r="AX284" s="302">
        <f t="array" ref="AX284">IFERROR(INDEX(X284:AC284,SMALL(IF(AD284:AI284=AY284,COLUMN(AD284:AI284)-COLUMN(AD284)+1),COUNTIF(AP284:AQ284,AY284))),0)</f>
        <v>0</v>
      </c>
      <c r="AY284" s="302">
        <f t="array" ref="AY284">IFERROR(LARGE(AD284:AI284,2),0)</f>
        <v>0</v>
      </c>
      <c r="AZ284" s="303">
        <f t="array" ref="AZ284">IFERROR(INDEX(AJ284:AO284,SMALL(IF(AD284:AI284=AY284,COLUMN(AD284:AI284)-COLUMN(AD284)+1),COUNTIF(AP284:AQ284,AY284))),0)</f>
        <v>0</v>
      </c>
      <c r="BA284" s="304">
        <f t="array" ref="BA284">IFERROR(INDEX(X284:AC284,SMALL(IF(AD284:AI284=BB284,COLUMN(AD284:AI284)-COLUMN(AD284)+1),COUNTIF(AP284:AR284,BB284))),0)</f>
        <v>0</v>
      </c>
      <c r="BB284" s="304">
        <f t="array" ref="BB284">IFERROR(LARGE(AD284:AI284,3),0)</f>
        <v>0</v>
      </c>
      <c r="BC284" s="304">
        <f t="array" ref="BC284">IFERROR(INDEX(AJ284:AO284,SMALL(IF(AD284:AI284=BB284,COLUMN(AD284:AI284)-COLUMN(AD284)+1),COUNTIF(AP284:AR284,BB284))),0)</f>
        <v>0</v>
      </c>
      <c r="BD284" s="305">
        <f t="array" ref="BD284">IFERROR(INDEX(X284:AC284,SMALL(IF(AD284:AI284=BE284,COLUMN(AD284:AI284)-COLUMN(AD284)+1),COUNTIF(AP284:AS284,BE284))),0)</f>
        <v>0</v>
      </c>
      <c r="BE284" s="305">
        <f t="shared" si="183"/>
        <v>0</v>
      </c>
      <c r="BF284" s="305">
        <f t="array" ref="BF284">IFERROR(INDEX(AJ284:AO284,SMALL(IF(AD284:AI284=BE284,COLUMN(AD284:AI284)-COLUMN(AD284)+1),COUNTIF(AP284:AS284,BE284))),0)</f>
        <v>0</v>
      </c>
      <c r="BG284" s="306">
        <f t="array" ref="BG284">IFERROR(INDEX(X284:AC284,SMALL(IF(AD284:AI284=BH284,COLUMN(AD284:AI284)-COLUMN(AD284)+1),COUNTIF(AP284:AT284,BH284))),0)</f>
        <v>0</v>
      </c>
      <c r="BH284" s="306">
        <f t="shared" si="184"/>
        <v>0</v>
      </c>
      <c r="BI284" s="306">
        <f t="array" ref="BI284">IFERROR(INDEX(AJ284:AO284,SMALL(IF(AD284:AI284=BH284,COLUMN(AD284:AI284)-COLUMN(AD284)+1),COUNTIF(AP284:AT284,BH284))),0)</f>
        <v>0</v>
      </c>
      <c r="BJ284" s="307">
        <f>IF(COUNTIF(AD284:AI284,0)=0,IF(COUNTIFS(AD284:AI284,"*F*")=0,SUM(LARGE(AD284:AI284,{1,2,3,4,5})),IF(COUNTIFS(AD284:AI284,"*F*")=1,SUM(LARGE(AD284:AI284,{1,2,3,4,5})),IF(COUNTIFS(AD284:AI284,"*F*")=2,"C",IF(COUNTIFS(AD284:AI284,"*F*")&gt;2,"F")))),IF(COUNTIFS(AD284:AH284,"*F*")=0,SUM(AD284:AH284),IF(COUNTIFS(AD284:AH284,"*F*")=1,"C",IF(COUNTIFS(AD284:AH284,"*F*")&gt;=2,"F"))))</f>
        <v>0</v>
      </c>
      <c r="BK284" s="308">
        <f t="shared" si="185"/>
        <v>0</v>
      </c>
    </row>
    <row r="285" spans="1:63" ht="15" x14ac:dyDescent="0.25">
      <c r="A285" s="317">
        <v>283</v>
      </c>
      <c r="B285" s="287" t="str">
        <f t="shared" si="158"/>
        <v/>
      </c>
      <c r="C285" s="296"/>
      <c r="D285" s="309"/>
      <c r="E285" s="309"/>
      <c r="F285" s="309"/>
      <c r="G285" s="309"/>
      <c r="H285" s="309"/>
      <c r="I285" s="309"/>
      <c r="J285" s="309"/>
      <c r="K285" s="309"/>
      <c r="L285" s="309"/>
      <c r="M285" s="309"/>
      <c r="N285" s="309"/>
      <c r="O285" s="309"/>
      <c r="P285" s="309"/>
      <c r="Q285" s="309"/>
      <c r="R285" s="309"/>
      <c r="S285" s="309"/>
      <c r="T285" s="309"/>
      <c r="U285" s="309"/>
      <c r="V285" s="309"/>
      <c r="W285" s="309"/>
      <c r="X285" s="294">
        <f t="shared" si="159"/>
        <v>0</v>
      </c>
      <c r="Y285" s="294">
        <f t="shared" si="160"/>
        <v>0</v>
      </c>
      <c r="Z285" s="294">
        <f t="shared" si="161"/>
        <v>0</v>
      </c>
      <c r="AA285" s="294">
        <f t="shared" si="162"/>
        <v>0</v>
      </c>
      <c r="AB285" s="294">
        <f t="shared" si="163"/>
        <v>0</v>
      </c>
      <c r="AC285" s="294">
        <f t="shared" si="164"/>
        <v>0</v>
      </c>
      <c r="AD285" s="284">
        <f t="shared" si="165"/>
        <v>0</v>
      </c>
      <c r="AE285" s="284">
        <f t="shared" si="166"/>
        <v>0</v>
      </c>
      <c r="AF285" s="284">
        <f t="shared" si="167"/>
        <v>0</v>
      </c>
      <c r="AG285" s="284">
        <f t="shared" si="168"/>
        <v>0</v>
      </c>
      <c r="AH285" s="284">
        <f t="shared" si="169"/>
        <v>0</v>
      </c>
      <c r="AI285" s="284">
        <f t="shared" si="170"/>
        <v>0</v>
      </c>
      <c r="AJ285" s="285">
        <f t="shared" si="171"/>
        <v>0</v>
      </c>
      <c r="AK285" s="285">
        <f t="shared" si="172"/>
        <v>0</v>
      </c>
      <c r="AL285" s="285">
        <f t="shared" si="173"/>
        <v>0</v>
      </c>
      <c r="AM285" s="285">
        <f t="shared" si="174"/>
        <v>0</v>
      </c>
      <c r="AN285" s="285">
        <f t="shared" si="175"/>
        <v>0</v>
      </c>
      <c r="AO285" s="285">
        <f t="shared" si="176"/>
        <v>0</v>
      </c>
      <c r="AP285" s="310">
        <f t="shared" si="177"/>
        <v>0</v>
      </c>
      <c r="AQ285" s="310">
        <f t="shared" si="178"/>
        <v>0</v>
      </c>
      <c r="AR285" s="310">
        <f t="shared" si="179"/>
        <v>0</v>
      </c>
      <c r="AS285" s="310">
        <f t="shared" si="180"/>
        <v>0</v>
      </c>
      <c r="AT285" s="310">
        <f t="shared" si="181"/>
        <v>0</v>
      </c>
      <c r="AU285" s="301">
        <f t="array" ref="AU285">IFERROR(INDEX(X285:AC285,SMALL(IF(AD285:AI285=AV285,COLUMN(AD285:AI285)-COLUMN(AD285)+1),COUNTIF(AP285:AP285,AV285))),0)</f>
        <v>0</v>
      </c>
      <c r="AV285" s="301">
        <f t="shared" si="182"/>
        <v>0</v>
      </c>
      <c r="AW285" s="301">
        <f t="array" ref="AW285">IFERROR(INDEX(AJ285:AO285,SMALL(IF(AD285:AI285=AV285,COLUMN(AD285:AI285)-COLUMN(AD285)+1),COUNTIF(AP285:AP285,AV285))),0)</f>
        <v>0</v>
      </c>
      <c r="AX285" s="302">
        <f t="array" ref="AX285">IFERROR(INDEX(X285:AC285,SMALL(IF(AD285:AI285=AY285,COLUMN(AD285:AI285)-COLUMN(AD285)+1),COUNTIF(AP285:AQ285,AY285))),0)</f>
        <v>0</v>
      </c>
      <c r="AY285" s="302">
        <f t="array" ref="AY285">IFERROR(LARGE(AD285:AI285,2),0)</f>
        <v>0</v>
      </c>
      <c r="AZ285" s="303">
        <f t="array" ref="AZ285">IFERROR(INDEX(AJ285:AO285,SMALL(IF(AD285:AI285=AY285,COLUMN(AD285:AI285)-COLUMN(AD285)+1),COUNTIF(AP285:AQ285,AY285))),0)</f>
        <v>0</v>
      </c>
      <c r="BA285" s="304">
        <f t="array" ref="BA285">IFERROR(INDEX(X285:AC285,SMALL(IF(AD285:AI285=BB285,COLUMN(AD285:AI285)-COLUMN(AD285)+1),COUNTIF(AP285:AR285,BB285))),0)</f>
        <v>0</v>
      </c>
      <c r="BB285" s="304">
        <f t="array" ref="BB285">IFERROR(LARGE(AD285:AI285,3),0)</f>
        <v>0</v>
      </c>
      <c r="BC285" s="304">
        <f t="array" ref="BC285">IFERROR(INDEX(AJ285:AO285,SMALL(IF(AD285:AI285=BB285,COLUMN(AD285:AI285)-COLUMN(AD285)+1),COUNTIF(AP285:AR285,BB285))),0)</f>
        <v>0</v>
      </c>
      <c r="BD285" s="305">
        <f t="array" ref="BD285">IFERROR(INDEX(X285:AC285,SMALL(IF(AD285:AI285=BE285,COLUMN(AD285:AI285)-COLUMN(AD285)+1),COUNTIF(AP285:AS285,BE285))),0)</f>
        <v>0</v>
      </c>
      <c r="BE285" s="305">
        <f t="shared" si="183"/>
        <v>0</v>
      </c>
      <c r="BF285" s="305">
        <f t="array" ref="BF285">IFERROR(INDEX(AJ285:AO285,SMALL(IF(AD285:AI285=BE285,COLUMN(AD285:AI285)-COLUMN(AD285)+1),COUNTIF(AP285:AS285,BE285))),0)</f>
        <v>0</v>
      </c>
      <c r="BG285" s="306">
        <f t="array" ref="BG285">IFERROR(INDEX(X285:AC285,SMALL(IF(AD285:AI285=BH285,COLUMN(AD285:AI285)-COLUMN(AD285)+1),COUNTIF(AP285:AT285,BH285))),0)</f>
        <v>0</v>
      </c>
      <c r="BH285" s="306">
        <f t="shared" si="184"/>
        <v>0</v>
      </c>
      <c r="BI285" s="306">
        <f t="array" ref="BI285">IFERROR(INDEX(AJ285:AO285,SMALL(IF(AD285:AI285=BH285,COLUMN(AD285:AI285)-COLUMN(AD285)+1),COUNTIF(AP285:AT285,BH285))),0)</f>
        <v>0</v>
      </c>
      <c r="BJ285" s="307">
        <f>IF(COUNTIF(AD285:AI285,0)=0,IF(COUNTIFS(AD285:AI285,"*F*")=0,SUM(LARGE(AD285:AI285,{1,2,3,4,5})),IF(COUNTIFS(AD285:AI285,"*F*")=1,SUM(LARGE(AD285:AI285,{1,2,3,4,5})),IF(COUNTIFS(AD285:AI285,"*F*")=2,"C",IF(COUNTIFS(AD285:AI285,"*F*")&gt;2,"F")))),IF(COUNTIFS(AD285:AH285,"*F*")=0,SUM(AD285:AH285),IF(COUNTIFS(AD285:AH285,"*F*")=1,"C",IF(COUNTIFS(AD285:AH285,"*F*")&gt;=2,"F"))))</f>
        <v>0</v>
      </c>
      <c r="BK285" s="308">
        <f t="shared" si="185"/>
        <v>0</v>
      </c>
    </row>
    <row r="286" spans="1:63" ht="15" x14ac:dyDescent="0.25">
      <c r="A286" s="317">
        <v>284</v>
      </c>
      <c r="B286" s="287" t="str">
        <f t="shared" si="158"/>
        <v/>
      </c>
      <c r="C286" s="296"/>
      <c r="D286" s="309"/>
      <c r="E286" s="309"/>
      <c r="F286" s="309"/>
      <c r="G286" s="309"/>
      <c r="H286" s="309"/>
      <c r="I286" s="309"/>
      <c r="J286" s="309"/>
      <c r="K286" s="309"/>
      <c r="L286" s="309"/>
      <c r="M286" s="309"/>
      <c r="N286" s="309"/>
      <c r="O286" s="309"/>
      <c r="P286" s="309"/>
      <c r="Q286" s="309"/>
      <c r="R286" s="309"/>
      <c r="S286" s="309"/>
      <c r="T286" s="309"/>
      <c r="U286" s="309"/>
      <c r="V286" s="309"/>
      <c r="W286" s="309"/>
      <c r="X286" s="294">
        <f t="shared" si="159"/>
        <v>0</v>
      </c>
      <c r="Y286" s="294">
        <f t="shared" si="160"/>
        <v>0</v>
      </c>
      <c r="Z286" s="294">
        <f t="shared" si="161"/>
        <v>0</v>
      </c>
      <c r="AA286" s="294">
        <f t="shared" si="162"/>
        <v>0</v>
      </c>
      <c r="AB286" s="294">
        <f t="shared" si="163"/>
        <v>0</v>
      </c>
      <c r="AC286" s="294">
        <f t="shared" si="164"/>
        <v>0</v>
      </c>
      <c r="AD286" s="284">
        <f t="shared" si="165"/>
        <v>0</v>
      </c>
      <c r="AE286" s="284">
        <f t="shared" si="166"/>
        <v>0</v>
      </c>
      <c r="AF286" s="284">
        <f t="shared" si="167"/>
        <v>0</v>
      </c>
      <c r="AG286" s="284">
        <f t="shared" si="168"/>
        <v>0</v>
      </c>
      <c r="AH286" s="284">
        <f t="shared" si="169"/>
        <v>0</v>
      </c>
      <c r="AI286" s="284">
        <f t="shared" si="170"/>
        <v>0</v>
      </c>
      <c r="AJ286" s="285">
        <f t="shared" si="171"/>
        <v>0</v>
      </c>
      <c r="AK286" s="285">
        <f t="shared" si="172"/>
        <v>0</v>
      </c>
      <c r="AL286" s="285">
        <f t="shared" si="173"/>
        <v>0</v>
      </c>
      <c r="AM286" s="285">
        <f t="shared" si="174"/>
        <v>0</v>
      </c>
      <c r="AN286" s="285">
        <f t="shared" si="175"/>
        <v>0</v>
      </c>
      <c r="AO286" s="285">
        <f t="shared" si="176"/>
        <v>0</v>
      </c>
      <c r="AP286" s="310">
        <f t="shared" si="177"/>
        <v>0</v>
      </c>
      <c r="AQ286" s="310">
        <f t="shared" si="178"/>
        <v>0</v>
      </c>
      <c r="AR286" s="310">
        <f t="shared" si="179"/>
        <v>0</v>
      </c>
      <c r="AS286" s="310">
        <f t="shared" si="180"/>
        <v>0</v>
      </c>
      <c r="AT286" s="310">
        <f t="shared" si="181"/>
        <v>0</v>
      </c>
      <c r="AU286" s="301">
        <f t="array" ref="AU286">IFERROR(INDEX(X286:AC286,SMALL(IF(AD286:AI286=AV286,COLUMN(AD286:AI286)-COLUMN(AD286)+1),COUNTIF(AP286:AP286,AV286))),0)</f>
        <v>0</v>
      </c>
      <c r="AV286" s="301">
        <f t="shared" si="182"/>
        <v>0</v>
      </c>
      <c r="AW286" s="301">
        <f t="array" ref="AW286">IFERROR(INDEX(AJ286:AO286,SMALL(IF(AD286:AI286=AV286,COLUMN(AD286:AI286)-COLUMN(AD286)+1),COUNTIF(AP286:AP286,AV286))),0)</f>
        <v>0</v>
      </c>
      <c r="AX286" s="302">
        <f t="array" ref="AX286">IFERROR(INDEX(X286:AC286,SMALL(IF(AD286:AI286=AY286,COLUMN(AD286:AI286)-COLUMN(AD286)+1),COUNTIF(AP286:AQ286,AY286))),0)</f>
        <v>0</v>
      </c>
      <c r="AY286" s="302">
        <f t="array" ref="AY286">IFERROR(LARGE(AD286:AI286,2),0)</f>
        <v>0</v>
      </c>
      <c r="AZ286" s="303">
        <f t="array" ref="AZ286">IFERROR(INDEX(AJ286:AO286,SMALL(IF(AD286:AI286=AY286,COLUMN(AD286:AI286)-COLUMN(AD286)+1),COUNTIF(AP286:AQ286,AY286))),0)</f>
        <v>0</v>
      </c>
      <c r="BA286" s="304">
        <f t="array" ref="BA286">IFERROR(INDEX(X286:AC286,SMALL(IF(AD286:AI286=BB286,COLUMN(AD286:AI286)-COLUMN(AD286)+1),COUNTIF(AP286:AR286,BB286))),0)</f>
        <v>0</v>
      </c>
      <c r="BB286" s="304">
        <f t="array" ref="BB286">IFERROR(LARGE(AD286:AI286,3),0)</f>
        <v>0</v>
      </c>
      <c r="BC286" s="304">
        <f t="array" ref="BC286">IFERROR(INDEX(AJ286:AO286,SMALL(IF(AD286:AI286=BB286,COLUMN(AD286:AI286)-COLUMN(AD286)+1),COUNTIF(AP286:AR286,BB286))),0)</f>
        <v>0</v>
      </c>
      <c r="BD286" s="305">
        <f t="array" ref="BD286">IFERROR(INDEX(X286:AC286,SMALL(IF(AD286:AI286=BE286,COLUMN(AD286:AI286)-COLUMN(AD286)+1),COUNTIF(AP286:AS286,BE286))),0)</f>
        <v>0</v>
      </c>
      <c r="BE286" s="305">
        <f t="shared" si="183"/>
        <v>0</v>
      </c>
      <c r="BF286" s="305">
        <f t="array" ref="BF286">IFERROR(INDEX(AJ286:AO286,SMALL(IF(AD286:AI286=BE286,COLUMN(AD286:AI286)-COLUMN(AD286)+1),COUNTIF(AP286:AS286,BE286))),0)</f>
        <v>0</v>
      </c>
      <c r="BG286" s="306">
        <f t="array" ref="BG286">IFERROR(INDEX(X286:AC286,SMALL(IF(AD286:AI286=BH286,COLUMN(AD286:AI286)-COLUMN(AD286)+1),COUNTIF(AP286:AT286,BH286))),0)</f>
        <v>0</v>
      </c>
      <c r="BH286" s="306">
        <f t="shared" si="184"/>
        <v>0</v>
      </c>
      <c r="BI286" s="306">
        <f t="array" ref="BI286">IFERROR(INDEX(AJ286:AO286,SMALL(IF(AD286:AI286=BH286,COLUMN(AD286:AI286)-COLUMN(AD286)+1),COUNTIF(AP286:AT286,BH286))),0)</f>
        <v>0</v>
      </c>
      <c r="BJ286" s="307">
        <f>IF(COUNTIF(AD286:AI286,0)=0,IF(COUNTIFS(AD286:AI286,"*F*")=0,SUM(LARGE(AD286:AI286,{1,2,3,4,5})),IF(COUNTIFS(AD286:AI286,"*F*")=1,SUM(LARGE(AD286:AI286,{1,2,3,4,5})),IF(COUNTIFS(AD286:AI286,"*F*")=2,"C",IF(COUNTIFS(AD286:AI286,"*F*")&gt;2,"F")))),IF(COUNTIFS(AD286:AH286,"*F*")=0,SUM(AD286:AH286),IF(COUNTIFS(AD286:AH286,"*F*")=1,"C",IF(COUNTIFS(AD286:AH286,"*F*")&gt;=2,"F"))))</f>
        <v>0</v>
      </c>
      <c r="BK286" s="308">
        <f t="shared" si="185"/>
        <v>0</v>
      </c>
    </row>
    <row r="287" spans="1:63" ht="15" x14ac:dyDescent="0.25">
      <c r="A287" s="317">
        <v>285</v>
      </c>
      <c r="B287" s="287" t="str">
        <f t="shared" si="158"/>
        <v/>
      </c>
      <c r="C287" s="296"/>
      <c r="D287" s="309"/>
      <c r="E287" s="309"/>
      <c r="F287" s="309"/>
      <c r="G287" s="309"/>
      <c r="H287" s="309"/>
      <c r="I287" s="309"/>
      <c r="J287" s="309"/>
      <c r="K287" s="309"/>
      <c r="L287" s="309"/>
      <c r="M287" s="309"/>
      <c r="N287" s="309"/>
      <c r="O287" s="309"/>
      <c r="P287" s="309"/>
      <c r="Q287" s="309"/>
      <c r="R287" s="309"/>
      <c r="S287" s="309"/>
      <c r="T287" s="309"/>
      <c r="U287" s="309"/>
      <c r="V287" s="309"/>
      <c r="W287" s="309"/>
      <c r="X287" s="294">
        <f t="shared" si="159"/>
        <v>0</v>
      </c>
      <c r="Y287" s="294">
        <f t="shared" si="160"/>
        <v>0</v>
      </c>
      <c r="Z287" s="294">
        <f t="shared" si="161"/>
        <v>0</v>
      </c>
      <c r="AA287" s="294">
        <f t="shared" si="162"/>
        <v>0</v>
      </c>
      <c r="AB287" s="294">
        <f t="shared" si="163"/>
        <v>0</v>
      </c>
      <c r="AC287" s="294">
        <f t="shared" si="164"/>
        <v>0</v>
      </c>
      <c r="AD287" s="284">
        <f t="shared" si="165"/>
        <v>0</v>
      </c>
      <c r="AE287" s="284">
        <f t="shared" si="166"/>
        <v>0</v>
      </c>
      <c r="AF287" s="284">
        <f t="shared" si="167"/>
        <v>0</v>
      </c>
      <c r="AG287" s="284">
        <f t="shared" si="168"/>
        <v>0</v>
      </c>
      <c r="AH287" s="284">
        <f t="shared" si="169"/>
        <v>0</v>
      </c>
      <c r="AI287" s="284">
        <f t="shared" si="170"/>
        <v>0</v>
      </c>
      <c r="AJ287" s="285">
        <f t="shared" si="171"/>
        <v>0</v>
      </c>
      <c r="AK287" s="285">
        <f t="shared" si="172"/>
        <v>0</v>
      </c>
      <c r="AL287" s="285">
        <f t="shared" si="173"/>
        <v>0</v>
      </c>
      <c r="AM287" s="285">
        <f t="shared" si="174"/>
        <v>0</v>
      </c>
      <c r="AN287" s="285">
        <f t="shared" si="175"/>
        <v>0</v>
      </c>
      <c r="AO287" s="285">
        <f t="shared" si="176"/>
        <v>0</v>
      </c>
      <c r="AP287" s="310">
        <f t="shared" si="177"/>
        <v>0</v>
      </c>
      <c r="AQ287" s="310">
        <f t="shared" si="178"/>
        <v>0</v>
      </c>
      <c r="AR287" s="310">
        <f t="shared" si="179"/>
        <v>0</v>
      </c>
      <c r="AS287" s="310">
        <f t="shared" si="180"/>
        <v>0</v>
      </c>
      <c r="AT287" s="310">
        <f t="shared" si="181"/>
        <v>0</v>
      </c>
      <c r="AU287" s="301">
        <f t="array" ref="AU287">IFERROR(INDEX(X287:AC287,SMALL(IF(AD287:AI287=AV287,COLUMN(AD287:AI287)-COLUMN(AD287)+1),COUNTIF(AP287:AP287,AV287))),0)</f>
        <v>0</v>
      </c>
      <c r="AV287" s="301">
        <f t="shared" si="182"/>
        <v>0</v>
      </c>
      <c r="AW287" s="301">
        <f t="array" ref="AW287">IFERROR(INDEX(AJ287:AO287,SMALL(IF(AD287:AI287=AV287,COLUMN(AD287:AI287)-COLUMN(AD287)+1),COUNTIF(AP287:AP287,AV287))),0)</f>
        <v>0</v>
      </c>
      <c r="AX287" s="302">
        <f t="array" ref="AX287">IFERROR(INDEX(X287:AC287,SMALL(IF(AD287:AI287=AY287,COLUMN(AD287:AI287)-COLUMN(AD287)+1),COUNTIF(AP287:AQ287,AY287))),0)</f>
        <v>0</v>
      </c>
      <c r="AY287" s="302">
        <f t="array" ref="AY287">IFERROR(LARGE(AD287:AI287,2),0)</f>
        <v>0</v>
      </c>
      <c r="AZ287" s="303">
        <f t="array" ref="AZ287">IFERROR(INDEX(AJ287:AO287,SMALL(IF(AD287:AI287=AY287,COLUMN(AD287:AI287)-COLUMN(AD287)+1),COUNTIF(AP287:AQ287,AY287))),0)</f>
        <v>0</v>
      </c>
      <c r="BA287" s="304">
        <f t="array" ref="BA287">IFERROR(INDEX(X287:AC287,SMALL(IF(AD287:AI287=BB287,COLUMN(AD287:AI287)-COLUMN(AD287)+1),COUNTIF(AP287:AR287,BB287))),0)</f>
        <v>0</v>
      </c>
      <c r="BB287" s="304">
        <f t="array" ref="BB287">IFERROR(LARGE(AD287:AI287,3),0)</f>
        <v>0</v>
      </c>
      <c r="BC287" s="304">
        <f t="array" ref="BC287">IFERROR(INDEX(AJ287:AO287,SMALL(IF(AD287:AI287=BB287,COLUMN(AD287:AI287)-COLUMN(AD287)+1),COUNTIF(AP287:AR287,BB287))),0)</f>
        <v>0</v>
      </c>
      <c r="BD287" s="305">
        <f t="array" ref="BD287">IFERROR(INDEX(X287:AC287,SMALL(IF(AD287:AI287=BE287,COLUMN(AD287:AI287)-COLUMN(AD287)+1),COUNTIF(AP287:AS287,BE287))),0)</f>
        <v>0</v>
      </c>
      <c r="BE287" s="305">
        <f t="shared" si="183"/>
        <v>0</v>
      </c>
      <c r="BF287" s="305">
        <f t="array" ref="BF287">IFERROR(INDEX(AJ287:AO287,SMALL(IF(AD287:AI287=BE287,COLUMN(AD287:AI287)-COLUMN(AD287)+1),COUNTIF(AP287:AS287,BE287))),0)</f>
        <v>0</v>
      </c>
      <c r="BG287" s="306">
        <f t="array" ref="BG287">IFERROR(INDEX(X287:AC287,SMALL(IF(AD287:AI287=BH287,COLUMN(AD287:AI287)-COLUMN(AD287)+1),COUNTIF(AP287:AT287,BH287))),0)</f>
        <v>0</v>
      </c>
      <c r="BH287" s="306">
        <f t="shared" si="184"/>
        <v>0</v>
      </c>
      <c r="BI287" s="306">
        <f t="array" ref="BI287">IFERROR(INDEX(AJ287:AO287,SMALL(IF(AD287:AI287=BH287,COLUMN(AD287:AI287)-COLUMN(AD287)+1),COUNTIF(AP287:AT287,BH287))),0)</f>
        <v>0</v>
      </c>
      <c r="BJ287" s="307">
        <f>IF(COUNTIF(AD287:AI287,0)=0,IF(COUNTIFS(AD287:AI287,"*F*")=0,SUM(LARGE(AD287:AI287,{1,2,3,4,5})),IF(COUNTIFS(AD287:AI287,"*F*")=1,SUM(LARGE(AD287:AI287,{1,2,3,4,5})),IF(COUNTIFS(AD287:AI287,"*F*")=2,"C",IF(COUNTIFS(AD287:AI287,"*F*")&gt;2,"F")))),IF(COUNTIFS(AD287:AH287,"*F*")=0,SUM(AD287:AH287),IF(COUNTIFS(AD287:AH287,"*F*")=1,"C",IF(COUNTIFS(AD287:AH287,"*F*")&gt;=2,"F"))))</f>
        <v>0</v>
      </c>
      <c r="BK287" s="308">
        <f t="shared" si="185"/>
        <v>0</v>
      </c>
    </row>
    <row r="288" spans="1:63" ht="15" x14ac:dyDescent="0.25">
      <c r="A288" s="317">
        <v>286</v>
      </c>
      <c r="B288" s="287" t="str">
        <f t="shared" si="158"/>
        <v/>
      </c>
      <c r="C288" s="296"/>
      <c r="D288" s="309"/>
      <c r="E288" s="309"/>
      <c r="F288" s="309"/>
      <c r="G288" s="309"/>
      <c r="H288" s="309"/>
      <c r="I288" s="309"/>
      <c r="J288" s="309"/>
      <c r="K288" s="309"/>
      <c r="L288" s="309"/>
      <c r="M288" s="309"/>
      <c r="N288" s="309"/>
      <c r="O288" s="309"/>
      <c r="P288" s="309"/>
      <c r="Q288" s="309"/>
      <c r="R288" s="309"/>
      <c r="S288" s="309"/>
      <c r="T288" s="309"/>
      <c r="U288" s="309"/>
      <c r="V288" s="309"/>
      <c r="W288" s="309"/>
      <c r="X288" s="294">
        <f t="shared" si="159"/>
        <v>0</v>
      </c>
      <c r="Y288" s="294">
        <f t="shared" si="160"/>
        <v>0</v>
      </c>
      <c r="Z288" s="294">
        <f t="shared" si="161"/>
        <v>0</v>
      </c>
      <c r="AA288" s="294">
        <f t="shared" si="162"/>
        <v>0</v>
      </c>
      <c r="AB288" s="294">
        <f t="shared" si="163"/>
        <v>0</v>
      </c>
      <c r="AC288" s="294">
        <f t="shared" si="164"/>
        <v>0</v>
      </c>
      <c r="AD288" s="284">
        <f t="shared" si="165"/>
        <v>0</v>
      </c>
      <c r="AE288" s="284">
        <f t="shared" si="166"/>
        <v>0</v>
      </c>
      <c r="AF288" s="284">
        <f t="shared" si="167"/>
        <v>0</v>
      </c>
      <c r="AG288" s="284">
        <f t="shared" si="168"/>
        <v>0</v>
      </c>
      <c r="AH288" s="284">
        <f t="shared" si="169"/>
        <v>0</v>
      </c>
      <c r="AI288" s="284">
        <f t="shared" si="170"/>
        <v>0</v>
      </c>
      <c r="AJ288" s="285">
        <f t="shared" si="171"/>
        <v>0</v>
      </c>
      <c r="AK288" s="285">
        <f t="shared" si="172"/>
        <v>0</v>
      </c>
      <c r="AL288" s="285">
        <f t="shared" si="173"/>
        <v>0</v>
      </c>
      <c r="AM288" s="285">
        <f t="shared" si="174"/>
        <v>0</v>
      </c>
      <c r="AN288" s="285">
        <f t="shared" si="175"/>
        <v>0</v>
      </c>
      <c r="AO288" s="285">
        <f t="shared" si="176"/>
        <v>0</v>
      </c>
      <c r="AP288" s="310">
        <f t="shared" si="177"/>
        <v>0</v>
      </c>
      <c r="AQ288" s="310">
        <f t="shared" si="178"/>
        <v>0</v>
      </c>
      <c r="AR288" s="310">
        <f t="shared" si="179"/>
        <v>0</v>
      </c>
      <c r="AS288" s="310">
        <f t="shared" si="180"/>
        <v>0</v>
      </c>
      <c r="AT288" s="310">
        <f t="shared" si="181"/>
        <v>0</v>
      </c>
      <c r="AU288" s="301">
        <f t="array" ref="AU288">IFERROR(INDEX(X288:AC288,SMALL(IF(AD288:AI288=AV288,COLUMN(AD288:AI288)-COLUMN(AD288)+1),COUNTIF(AP288:AP288,AV288))),0)</f>
        <v>0</v>
      </c>
      <c r="AV288" s="301">
        <f t="shared" si="182"/>
        <v>0</v>
      </c>
      <c r="AW288" s="301">
        <f t="array" ref="AW288">IFERROR(INDEX(AJ288:AO288,SMALL(IF(AD288:AI288=AV288,COLUMN(AD288:AI288)-COLUMN(AD288)+1),COUNTIF(AP288:AP288,AV288))),0)</f>
        <v>0</v>
      </c>
      <c r="AX288" s="302">
        <f t="array" ref="AX288">IFERROR(INDEX(X288:AC288,SMALL(IF(AD288:AI288=AY288,COLUMN(AD288:AI288)-COLUMN(AD288)+1),COUNTIF(AP288:AQ288,AY288))),0)</f>
        <v>0</v>
      </c>
      <c r="AY288" s="302">
        <f t="array" ref="AY288">IFERROR(LARGE(AD288:AI288,2),0)</f>
        <v>0</v>
      </c>
      <c r="AZ288" s="303">
        <f t="array" ref="AZ288">IFERROR(INDEX(AJ288:AO288,SMALL(IF(AD288:AI288=AY288,COLUMN(AD288:AI288)-COLUMN(AD288)+1),COUNTIF(AP288:AQ288,AY288))),0)</f>
        <v>0</v>
      </c>
      <c r="BA288" s="304">
        <f t="array" ref="BA288">IFERROR(INDEX(X288:AC288,SMALL(IF(AD288:AI288=BB288,COLUMN(AD288:AI288)-COLUMN(AD288)+1),COUNTIF(AP288:AR288,BB288))),0)</f>
        <v>0</v>
      </c>
      <c r="BB288" s="304">
        <f t="array" ref="BB288">IFERROR(LARGE(AD288:AI288,3),0)</f>
        <v>0</v>
      </c>
      <c r="BC288" s="304">
        <f t="array" ref="BC288">IFERROR(INDEX(AJ288:AO288,SMALL(IF(AD288:AI288=BB288,COLUMN(AD288:AI288)-COLUMN(AD288)+1),COUNTIF(AP288:AR288,BB288))),0)</f>
        <v>0</v>
      </c>
      <c r="BD288" s="305">
        <f t="array" ref="BD288">IFERROR(INDEX(X288:AC288,SMALL(IF(AD288:AI288=BE288,COLUMN(AD288:AI288)-COLUMN(AD288)+1),COUNTIF(AP288:AS288,BE288))),0)</f>
        <v>0</v>
      </c>
      <c r="BE288" s="305">
        <f t="shared" si="183"/>
        <v>0</v>
      </c>
      <c r="BF288" s="305">
        <f t="array" ref="BF288">IFERROR(INDEX(AJ288:AO288,SMALL(IF(AD288:AI288=BE288,COLUMN(AD288:AI288)-COLUMN(AD288)+1),COUNTIF(AP288:AS288,BE288))),0)</f>
        <v>0</v>
      </c>
      <c r="BG288" s="306">
        <f t="array" ref="BG288">IFERROR(INDEX(X288:AC288,SMALL(IF(AD288:AI288=BH288,COLUMN(AD288:AI288)-COLUMN(AD288)+1),COUNTIF(AP288:AT288,BH288))),0)</f>
        <v>0</v>
      </c>
      <c r="BH288" s="306">
        <f t="shared" si="184"/>
        <v>0</v>
      </c>
      <c r="BI288" s="306">
        <f t="array" ref="BI288">IFERROR(INDEX(AJ288:AO288,SMALL(IF(AD288:AI288=BH288,COLUMN(AD288:AI288)-COLUMN(AD288)+1),COUNTIF(AP288:AT288,BH288))),0)</f>
        <v>0</v>
      </c>
      <c r="BJ288" s="307">
        <f>IF(COUNTIF(AD288:AI288,0)=0,IF(COUNTIFS(AD288:AI288,"*F*")=0,SUM(LARGE(AD288:AI288,{1,2,3,4,5})),IF(COUNTIFS(AD288:AI288,"*F*")=1,SUM(LARGE(AD288:AI288,{1,2,3,4,5})),IF(COUNTIFS(AD288:AI288,"*F*")=2,"C",IF(COUNTIFS(AD288:AI288,"*F*")&gt;2,"F")))),IF(COUNTIFS(AD288:AH288,"*F*")=0,SUM(AD288:AH288),IF(COUNTIFS(AD288:AH288,"*F*")=1,"C",IF(COUNTIFS(AD288:AH288,"*F*")&gt;=2,"F"))))</f>
        <v>0</v>
      </c>
      <c r="BK288" s="308">
        <f t="shared" si="185"/>
        <v>0</v>
      </c>
    </row>
    <row r="289" spans="1:63" ht="15" x14ac:dyDescent="0.25">
      <c r="A289" s="317">
        <v>287</v>
      </c>
      <c r="B289" s="287" t="str">
        <f t="shared" si="158"/>
        <v/>
      </c>
      <c r="C289" s="296"/>
      <c r="D289" s="309"/>
      <c r="E289" s="309"/>
      <c r="F289" s="309"/>
      <c r="G289" s="309"/>
      <c r="H289" s="309"/>
      <c r="I289" s="309"/>
      <c r="J289" s="309"/>
      <c r="K289" s="309"/>
      <c r="L289" s="309"/>
      <c r="M289" s="309"/>
      <c r="N289" s="309"/>
      <c r="O289" s="309"/>
      <c r="P289" s="309"/>
      <c r="Q289" s="309"/>
      <c r="R289" s="309"/>
      <c r="S289" s="309"/>
      <c r="T289" s="309"/>
      <c r="U289" s="309"/>
      <c r="V289" s="309"/>
      <c r="W289" s="309"/>
      <c r="X289" s="294">
        <f t="shared" si="159"/>
        <v>0</v>
      </c>
      <c r="Y289" s="294">
        <f t="shared" si="160"/>
        <v>0</v>
      </c>
      <c r="Z289" s="294">
        <f t="shared" si="161"/>
        <v>0</v>
      </c>
      <c r="AA289" s="294">
        <f t="shared" si="162"/>
        <v>0</v>
      </c>
      <c r="AB289" s="294">
        <f t="shared" si="163"/>
        <v>0</v>
      </c>
      <c r="AC289" s="294">
        <f t="shared" si="164"/>
        <v>0</v>
      </c>
      <c r="AD289" s="284">
        <f t="shared" si="165"/>
        <v>0</v>
      </c>
      <c r="AE289" s="284">
        <f t="shared" si="166"/>
        <v>0</v>
      </c>
      <c r="AF289" s="284">
        <f t="shared" si="167"/>
        <v>0</v>
      </c>
      <c r="AG289" s="284">
        <f t="shared" si="168"/>
        <v>0</v>
      </c>
      <c r="AH289" s="284">
        <f t="shared" si="169"/>
        <v>0</v>
      </c>
      <c r="AI289" s="284">
        <f t="shared" si="170"/>
        <v>0</v>
      </c>
      <c r="AJ289" s="285">
        <f t="shared" si="171"/>
        <v>0</v>
      </c>
      <c r="AK289" s="285">
        <f t="shared" si="172"/>
        <v>0</v>
      </c>
      <c r="AL289" s="285">
        <f t="shared" si="173"/>
        <v>0</v>
      </c>
      <c r="AM289" s="285">
        <f t="shared" si="174"/>
        <v>0</v>
      </c>
      <c r="AN289" s="285">
        <f t="shared" si="175"/>
        <v>0</v>
      </c>
      <c r="AO289" s="285">
        <f t="shared" si="176"/>
        <v>0</v>
      </c>
      <c r="AP289" s="310">
        <f t="shared" si="177"/>
        <v>0</v>
      </c>
      <c r="AQ289" s="310">
        <f t="shared" si="178"/>
        <v>0</v>
      </c>
      <c r="AR289" s="310">
        <f t="shared" si="179"/>
        <v>0</v>
      </c>
      <c r="AS289" s="310">
        <f t="shared" si="180"/>
        <v>0</v>
      </c>
      <c r="AT289" s="310">
        <f t="shared" si="181"/>
        <v>0</v>
      </c>
      <c r="AU289" s="301">
        <f t="array" ref="AU289">IFERROR(INDEX(X289:AC289,SMALL(IF(AD289:AI289=AV289,COLUMN(AD289:AI289)-COLUMN(AD289)+1),COUNTIF(AP289:AP289,AV289))),0)</f>
        <v>0</v>
      </c>
      <c r="AV289" s="301">
        <f t="shared" si="182"/>
        <v>0</v>
      </c>
      <c r="AW289" s="301">
        <f t="array" ref="AW289">IFERROR(INDEX(AJ289:AO289,SMALL(IF(AD289:AI289=AV289,COLUMN(AD289:AI289)-COLUMN(AD289)+1),COUNTIF(AP289:AP289,AV289))),0)</f>
        <v>0</v>
      </c>
      <c r="AX289" s="302">
        <f t="array" ref="AX289">IFERROR(INDEX(X289:AC289,SMALL(IF(AD289:AI289=AY289,COLUMN(AD289:AI289)-COLUMN(AD289)+1),COUNTIF(AP289:AQ289,AY289))),0)</f>
        <v>0</v>
      </c>
      <c r="AY289" s="302">
        <f t="array" ref="AY289">IFERROR(LARGE(AD289:AI289,2),0)</f>
        <v>0</v>
      </c>
      <c r="AZ289" s="303">
        <f t="array" ref="AZ289">IFERROR(INDEX(AJ289:AO289,SMALL(IF(AD289:AI289=AY289,COLUMN(AD289:AI289)-COLUMN(AD289)+1),COUNTIF(AP289:AQ289,AY289))),0)</f>
        <v>0</v>
      </c>
      <c r="BA289" s="304">
        <f t="array" ref="BA289">IFERROR(INDEX(X289:AC289,SMALL(IF(AD289:AI289=BB289,COLUMN(AD289:AI289)-COLUMN(AD289)+1),COUNTIF(AP289:AR289,BB289))),0)</f>
        <v>0</v>
      </c>
      <c r="BB289" s="304">
        <f t="array" ref="BB289">IFERROR(LARGE(AD289:AI289,3),0)</f>
        <v>0</v>
      </c>
      <c r="BC289" s="304">
        <f t="array" ref="BC289">IFERROR(INDEX(AJ289:AO289,SMALL(IF(AD289:AI289=BB289,COLUMN(AD289:AI289)-COLUMN(AD289)+1),COUNTIF(AP289:AR289,BB289))),0)</f>
        <v>0</v>
      </c>
      <c r="BD289" s="305">
        <f t="array" ref="BD289">IFERROR(INDEX(X289:AC289,SMALL(IF(AD289:AI289=BE289,COLUMN(AD289:AI289)-COLUMN(AD289)+1),COUNTIF(AP289:AS289,BE289))),0)</f>
        <v>0</v>
      </c>
      <c r="BE289" s="305">
        <f t="shared" si="183"/>
        <v>0</v>
      </c>
      <c r="BF289" s="305">
        <f t="array" ref="BF289">IFERROR(INDEX(AJ289:AO289,SMALL(IF(AD289:AI289=BE289,COLUMN(AD289:AI289)-COLUMN(AD289)+1),COUNTIF(AP289:AS289,BE289))),0)</f>
        <v>0</v>
      </c>
      <c r="BG289" s="306">
        <f t="array" ref="BG289">IFERROR(INDEX(X289:AC289,SMALL(IF(AD289:AI289=BH289,COLUMN(AD289:AI289)-COLUMN(AD289)+1),COUNTIF(AP289:AT289,BH289))),0)</f>
        <v>0</v>
      </c>
      <c r="BH289" s="306">
        <f t="shared" si="184"/>
        <v>0</v>
      </c>
      <c r="BI289" s="306">
        <f t="array" ref="BI289">IFERROR(INDEX(AJ289:AO289,SMALL(IF(AD289:AI289=BH289,COLUMN(AD289:AI289)-COLUMN(AD289)+1),COUNTIF(AP289:AT289,BH289))),0)</f>
        <v>0</v>
      </c>
      <c r="BJ289" s="307">
        <f>IF(COUNTIF(AD289:AI289,0)=0,IF(COUNTIFS(AD289:AI289,"*F*")=0,SUM(LARGE(AD289:AI289,{1,2,3,4,5})),IF(COUNTIFS(AD289:AI289,"*F*")=1,SUM(LARGE(AD289:AI289,{1,2,3,4,5})),IF(COUNTIFS(AD289:AI289,"*F*")=2,"C",IF(COUNTIFS(AD289:AI289,"*F*")&gt;2,"F")))),IF(COUNTIFS(AD289:AH289,"*F*")=0,SUM(AD289:AH289),IF(COUNTIFS(AD289:AH289,"*F*")=1,"C",IF(COUNTIFS(AD289:AH289,"*F*")&gt;=2,"F"))))</f>
        <v>0</v>
      </c>
      <c r="BK289" s="308">
        <f t="shared" si="185"/>
        <v>0</v>
      </c>
    </row>
    <row r="290" spans="1:63" ht="15" x14ac:dyDescent="0.25">
      <c r="A290" s="317">
        <v>288</v>
      </c>
      <c r="B290" s="287" t="str">
        <f t="shared" si="158"/>
        <v/>
      </c>
      <c r="C290" s="296"/>
      <c r="D290" s="309"/>
      <c r="E290" s="309"/>
      <c r="F290" s="309"/>
      <c r="G290" s="309"/>
      <c r="H290" s="309"/>
      <c r="I290" s="309"/>
      <c r="J290" s="309"/>
      <c r="K290" s="309"/>
      <c r="L290" s="309"/>
      <c r="M290" s="309"/>
      <c r="N290" s="309"/>
      <c r="O290" s="309"/>
      <c r="P290" s="309"/>
      <c r="Q290" s="309"/>
      <c r="R290" s="309"/>
      <c r="S290" s="309"/>
      <c r="T290" s="309"/>
      <c r="U290" s="309"/>
      <c r="V290" s="309"/>
      <c r="W290" s="309"/>
      <c r="X290" s="294">
        <f t="shared" si="159"/>
        <v>0</v>
      </c>
      <c r="Y290" s="294">
        <f t="shared" si="160"/>
        <v>0</v>
      </c>
      <c r="Z290" s="294">
        <f t="shared" si="161"/>
        <v>0</v>
      </c>
      <c r="AA290" s="294">
        <f t="shared" si="162"/>
        <v>0</v>
      </c>
      <c r="AB290" s="294">
        <f t="shared" si="163"/>
        <v>0</v>
      </c>
      <c r="AC290" s="294">
        <f t="shared" si="164"/>
        <v>0</v>
      </c>
      <c r="AD290" s="284">
        <f t="shared" si="165"/>
        <v>0</v>
      </c>
      <c r="AE290" s="284">
        <f t="shared" si="166"/>
        <v>0</v>
      </c>
      <c r="AF290" s="284">
        <f t="shared" si="167"/>
        <v>0</v>
      </c>
      <c r="AG290" s="284">
        <f t="shared" si="168"/>
        <v>0</v>
      </c>
      <c r="AH290" s="284">
        <f t="shared" si="169"/>
        <v>0</v>
      </c>
      <c r="AI290" s="284">
        <f t="shared" si="170"/>
        <v>0</v>
      </c>
      <c r="AJ290" s="285">
        <f t="shared" si="171"/>
        <v>0</v>
      </c>
      <c r="AK290" s="285">
        <f t="shared" si="172"/>
        <v>0</v>
      </c>
      <c r="AL290" s="285">
        <f t="shared" si="173"/>
        <v>0</v>
      </c>
      <c r="AM290" s="285">
        <f t="shared" si="174"/>
        <v>0</v>
      </c>
      <c r="AN290" s="285">
        <f t="shared" si="175"/>
        <v>0</v>
      </c>
      <c r="AO290" s="285">
        <f t="shared" si="176"/>
        <v>0</v>
      </c>
      <c r="AP290" s="310">
        <f t="shared" si="177"/>
        <v>0</v>
      </c>
      <c r="AQ290" s="310">
        <f t="shared" si="178"/>
        <v>0</v>
      </c>
      <c r="AR290" s="310">
        <f t="shared" si="179"/>
        <v>0</v>
      </c>
      <c r="AS290" s="310">
        <f t="shared" si="180"/>
        <v>0</v>
      </c>
      <c r="AT290" s="310">
        <f t="shared" si="181"/>
        <v>0</v>
      </c>
      <c r="AU290" s="301">
        <f t="array" ref="AU290">IFERROR(INDEX(X290:AC290,SMALL(IF(AD290:AI290=AV290,COLUMN(AD290:AI290)-COLUMN(AD290)+1),COUNTIF(AP290:AP290,AV290))),0)</f>
        <v>0</v>
      </c>
      <c r="AV290" s="301">
        <f t="shared" si="182"/>
        <v>0</v>
      </c>
      <c r="AW290" s="301">
        <f t="array" ref="AW290">IFERROR(INDEX(AJ290:AO290,SMALL(IF(AD290:AI290=AV290,COLUMN(AD290:AI290)-COLUMN(AD290)+1),COUNTIF(AP290:AP290,AV290))),0)</f>
        <v>0</v>
      </c>
      <c r="AX290" s="302">
        <f t="array" ref="AX290">IFERROR(INDEX(X290:AC290,SMALL(IF(AD290:AI290=AY290,COLUMN(AD290:AI290)-COLUMN(AD290)+1),COUNTIF(AP290:AQ290,AY290))),0)</f>
        <v>0</v>
      </c>
      <c r="AY290" s="302">
        <f t="array" ref="AY290">IFERROR(LARGE(AD290:AI290,2),0)</f>
        <v>0</v>
      </c>
      <c r="AZ290" s="303">
        <f t="array" ref="AZ290">IFERROR(INDEX(AJ290:AO290,SMALL(IF(AD290:AI290=AY290,COLUMN(AD290:AI290)-COLUMN(AD290)+1),COUNTIF(AP290:AQ290,AY290))),0)</f>
        <v>0</v>
      </c>
      <c r="BA290" s="304">
        <f t="array" ref="BA290">IFERROR(INDEX(X290:AC290,SMALL(IF(AD290:AI290=BB290,COLUMN(AD290:AI290)-COLUMN(AD290)+1),COUNTIF(AP290:AR290,BB290))),0)</f>
        <v>0</v>
      </c>
      <c r="BB290" s="304">
        <f t="array" ref="BB290">IFERROR(LARGE(AD290:AI290,3),0)</f>
        <v>0</v>
      </c>
      <c r="BC290" s="304">
        <f t="array" ref="BC290">IFERROR(INDEX(AJ290:AO290,SMALL(IF(AD290:AI290=BB290,COLUMN(AD290:AI290)-COLUMN(AD290)+1),COUNTIF(AP290:AR290,BB290))),0)</f>
        <v>0</v>
      </c>
      <c r="BD290" s="305">
        <f t="array" ref="BD290">IFERROR(INDEX(X290:AC290,SMALL(IF(AD290:AI290=BE290,COLUMN(AD290:AI290)-COLUMN(AD290)+1),COUNTIF(AP290:AS290,BE290))),0)</f>
        <v>0</v>
      </c>
      <c r="BE290" s="305">
        <f t="shared" si="183"/>
        <v>0</v>
      </c>
      <c r="BF290" s="305">
        <f t="array" ref="BF290">IFERROR(INDEX(AJ290:AO290,SMALL(IF(AD290:AI290=BE290,COLUMN(AD290:AI290)-COLUMN(AD290)+1),COUNTIF(AP290:AS290,BE290))),0)</f>
        <v>0</v>
      </c>
      <c r="BG290" s="306">
        <f t="array" ref="BG290">IFERROR(INDEX(X290:AC290,SMALL(IF(AD290:AI290=BH290,COLUMN(AD290:AI290)-COLUMN(AD290)+1),COUNTIF(AP290:AT290,BH290))),0)</f>
        <v>0</v>
      </c>
      <c r="BH290" s="306">
        <f t="shared" si="184"/>
        <v>0</v>
      </c>
      <c r="BI290" s="306">
        <f t="array" ref="BI290">IFERROR(INDEX(AJ290:AO290,SMALL(IF(AD290:AI290=BH290,COLUMN(AD290:AI290)-COLUMN(AD290)+1),COUNTIF(AP290:AT290,BH290))),0)</f>
        <v>0</v>
      </c>
      <c r="BJ290" s="307">
        <f>IF(COUNTIF(AD290:AI290,0)=0,IF(COUNTIFS(AD290:AI290,"*F*")=0,SUM(LARGE(AD290:AI290,{1,2,3,4,5})),IF(COUNTIFS(AD290:AI290,"*F*")=1,SUM(LARGE(AD290:AI290,{1,2,3,4,5})),IF(COUNTIFS(AD290:AI290,"*F*")=2,"C",IF(COUNTIFS(AD290:AI290,"*F*")&gt;2,"F")))),IF(COUNTIFS(AD290:AH290,"*F*")=0,SUM(AD290:AH290),IF(COUNTIFS(AD290:AH290,"*F*")=1,"C",IF(COUNTIFS(AD290:AH290,"*F*")&gt;=2,"F"))))</f>
        <v>0</v>
      </c>
      <c r="BK290" s="308">
        <f t="shared" si="185"/>
        <v>0</v>
      </c>
    </row>
    <row r="291" spans="1:63" ht="15" x14ac:dyDescent="0.25">
      <c r="A291" s="317">
        <v>289</v>
      </c>
      <c r="B291" s="287" t="str">
        <f t="shared" si="158"/>
        <v/>
      </c>
      <c r="C291" s="296"/>
      <c r="D291" s="309"/>
      <c r="E291" s="309"/>
      <c r="F291" s="309"/>
      <c r="G291" s="309"/>
      <c r="H291" s="309"/>
      <c r="I291" s="309"/>
      <c r="J291" s="309"/>
      <c r="K291" s="309"/>
      <c r="L291" s="309"/>
      <c r="M291" s="309"/>
      <c r="N291" s="309"/>
      <c r="O291" s="309"/>
      <c r="P291" s="309"/>
      <c r="Q291" s="309"/>
      <c r="R291" s="309"/>
      <c r="S291" s="309"/>
      <c r="T291" s="309"/>
      <c r="U291" s="309"/>
      <c r="V291" s="309"/>
      <c r="W291" s="309"/>
      <c r="X291" s="294">
        <f t="shared" si="159"/>
        <v>0</v>
      </c>
      <c r="Y291" s="294">
        <f t="shared" si="160"/>
        <v>0</v>
      </c>
      <c r="Z291" s="294">
        <f t="shared" si="161"/>
        <v>0</v>
      </c>
      <c r="AA291" s="294">
        <f t="shared" si="162"/>
        <v>0</v>
      </c>
      <c r="AB291" s="294">
        <f t="shared" si="163"/>
        <v>0</v>
      </c>
      <c r="AC291" s="294">
        <f t="shared" si="164"/>
        <v>0</v>
      </c>
      <c r="AD291" s="284">
        <f t="shared" si="165"/>
        <v>0</v>
      </c>
      <c r="AE291" s="284">
        <f t="shared" si="166"/>
        <v>0</v>
      </c>
      <c r="AF291" s="284">
        <f t="shared" si="167"/>
        <v>0</v>
      </c>
      <c r="AG291" s="284">
        <f t="shared" si="168"/>
        <v>0</v>
      </c>
      <c r="AH291" s="284">
        <f t="shared" si="169"/>
        <v>0</v>
      </c>
      <c r="AI291" s="284">
        <f t="shared" si="170"/>
        <v>0</v>
      </c>
      <c r="AJ291" s="285">
        <f t="shared" si="171"/>
        <v>0</v>
      </c>
      <c r="AK291" s="285">
        <f t="shared" si="172"/>
        <v>0</v>
      </c>
      <c r="AL291" s="285">
        <f t="shared" si="173"/>
        <v>0</v>
      </c>
      <c r="AM291" s="285">
        <f t="shared" si="174"/>
        <v>0</v>
      </c>
      <c r="AN291" s="285">
        <f t="shared" si="175"/>
        <v>0</v>
      </c>
      <c r="AO291" s="285">
        <f t="shared" si="176"/>
        <v>0</v>
      </c>
      <c r="AP291" s="310">
        <f t="shared" si="177"/>
        <v>0</v>
      </c>
      <c r="AQ291" s="310">
        <f t="shared" si="178"/>
        <v>0</v>
      </c>
      <c r="AR291" s="310">
        <f t="shared" si="179"/>
        <v>0</v>
      </c>
      <c r="AS291" s="310">
        <f t="shared" si="180"/>
        <v>0</v>
      </c>
      <c r="AT291" s="310">
        <f t="shared" si="181"/>
        <v>0</v>
      </c>
      <c r="AU291" s="301">
        <f t="array" ref="AU291">IFERROR(INDEX(X291:AC291,SMALL(IF(AD291:AI291=AV291,COLUMN(AD291:AI291)-COLUMN(AD291)+1),COUNTIF(AP291:AP291,AV291))),0)</f>
        <v>0</v>
      </c>
      <c r="AV291" s="301">
        <f t="shared" si="182"/>
        <v>0</v>
      </c>
      <c r="AW291" s="301">
        <f t="array" ref="AW291">IFERROR(INDEX(AJ291:AO291,SMALL(IF(AD291:AI291=AV291,COLUMN(AD291:AI291)-COLUMN(AD291)+1),COUNTIF(AP291:AP291,AV291))),0)</f>
        <v>0</v>
      </c>
      <c r="AX291" s="302">
        <f t="array" ref="AX291">IFERROR(INDEX(X291:AC291,SMALL(IF(AD291:AI291=AY291,COLUMN(AD291:AI291)-COLUMN(AD291)+1),COUNTIF(AP291:AQ291,AY291))),0)</f>
        <v>0</v>
      </c>
      <c r="AY291" s="302">
        <f t="array" ref="AY291">IFERROR(LARGE(AD291:AI291,2),0)</f>
        <v>0</v>
      </c>
      <c r="AZ291" s="303">
        <f t="array" ref="AZ291">IFERROR(INDEX(AJ291:AO291,SMALL(IF(AD291:AI291=AY291,COLUMN(AD291:AI291)-COLUMN(AD291)+1),COUNTIF(AP291:AQ291,AY291))),0)</f>
        <v>0</v>
      </c>
      <c r="BA291" s="304">
        <f t="array" ref="BA291">IFERROR(INDEX(X291:AC291,SMALL(IF(AD291:AI291=BB291,COLUMN(AD291:AI291)-COLUMN(AD291)+1),COUNTIF(AP291:AR291,BB291))),0)</f>
        <v>0</v>
      </c>
      <c r="BB291" s="304">
        <f t="array" ref="BB291">IFERROR(LARGE(AD291:AI291,3),0)</f>
        <v>0</v>
      </c>
      <c r="BC291" s="304">
        <f t="array" ref="BC291">IFERROR(INDEX(AJ291:AO291,SMALL(IF(AD291:AI291=BB291,COLUMN(AD291:AI291)-COLUMN(AD291)+1),COUNTIF(AP291:AR291,BB291))),0)</f>
        <v>0</v>
      </c>
      <c r="BD291" s="305">
        <f t="array" ref="BD291">IFERROR(INDEX(X291:AC291,SMALL(IF(AD291:AI291=BE291,COLUMN(AD291:AI291)-COLUMN(AD291)+1),COUNTIF(AP291:AS291,BE291))),0)</f>
        <v>0</v>
      </c>
      <c r="BE291" s="305">
        <f t="shared" si="183"/>
        <v>0</v>
      </c>
      <c r="BF291" s="305">
        <f t="array" ref="BF291">IFERROR(INDEX(AJ291:AO291,SMALL(IF(AD291:AI291=BE291,COLUMN(AD291:AI291)-COLUMN(AD291)+1),COUNTIF(AP291:AS291,BE291))),0)</f>
        <v>0</v>
      </c>
      <c r="BG291" s="306">
        <f t="array" ref="BG291">IFERROR(INDEX(X291:AC291,SMALL(IF(AD291:AI291=BH291,COLUMN(AD291:AI291)-COLUMN(AD291)+1),COUNTIF(AP291:AT291,BH291))),0)</f>
        <v>0</v>
      </c>
      <c r="BH291" s="306">
        <f t="shared" si="184"/>
        <v>0</v>
      </c>
      <c r="BI291" s="306">
        <f t="array" ref="BI291">IFERROR(INDEX(AJ291:AO291,SMALL(IF(AD291:AI291=BH291,COLUMN(AD291:AI291)-COLUMN(AD291)+1),COUNTIF(AP291:AT291,BH291))),0)</f>
        <v>0</v>
      </c>
      <c r="BJ291" s="307">
        <f>IF(COUNTIF(AD291:AI291,0)=0,IF(COUNTIFS(AD291:AI291,"*F*")=0,SUM(LARGE(AD291:AI291,{1,2,3,4,5})),IF(COUNTIFS(AD291:AI291,"*F*")=1,SUM(LARGE(AD291:AI291,{1,2,3,4,5})),IF(COUNTIFS(AD291:AI291,"*F*")=2,"C",IF(COUNTIFS(AD291:AI291,"*F*")&gt;2,"F")))),IF(COUNTIFS(AD291:AH291,"*F*")=0,SUM(AD291:AH291),IF(COUNTIFS(AD291:AH291,"*F*")=1,"C",IF(COUNTIFS(AD291:AH291,"*F*")&gt;=2,"F"))))</f>
        <v>0</v>
      </c>
      <c r="BK291" s="308">
        <f t="shared" si="185"/>
        <v>0</v>
      </c>
    </row>
    <row r="292" spans="1:63" ht="15" x14ac:dyDescent="0.25">
      <c r="A292" s="317">
        <v>290</v>
      </c>
      <c r="B292" s="287" t="str">
        <f t="shared" si="158"/>
        <v/>
      </c>
      <c r="C292" s="296"/>
      <c r="D292" s="309"/>
      <c r="E292" s="309"/>
      <c r="F292" s="309"/>
      <c r="G292" s="309"/>
      <c r="H292" s="309"/>
      <c r="I292" s="309"/>
      <c r="J292" s="309"/>
      <c r="K292" s="309"/>
      <c r="L292" s="309"/>
      <c r="M292" s="309"/>
      <c r="N292" s="309"/>
      <c r="O292" s="309"/>
      <c r="P292" s="309"/>
      <c r="Q292" s="309"/>
      <c r="R292" s="309"/>
      <c r="S292" s="309"/>
      <c r="T292" s="309"/>
      <c r="U292" s="309"/>
      <c r="V292" s="309"/>
      <c r="W292" s="309"/>
      <c r="X292" s="294">
        <f t="shared" si="159"/>
        <v>0</v>
      </c>
      <c r="Y292" s="294">
        <f t="shared" si="160"/>
        <v>0</v>
      </c>
      <c r="Z292" s="294">
        <f t="shared" si="161"/>
        <v>0</v>
      </c>
      <c r="AA292" s="294">
        <f t="shared" si="162"/>
        <v>0</v>
      </c>
      <c r="AB292" s="294">
        <f t="shared" si="163"/>
        <v>0</v>
      </c>
      <c r="AC292" s="294">
        <f t="shared" si="164"/>
        <v>0</v>
      </c>
      <c r="AD292" s="284">
        <f t="shared" si="165"/>
        <v>0</v>
      </c>
      <c r="AE292" s="284">
        <f t="shared" si="166"/>
        <v>0</v>
      </c>
      <c r="AF292" s="284">
        <f t="shared" si="167"/>
        <v>0</v>
      </c>
      <c r="AG292" s="284">
        <f t="shared" si="168"/>
        <v>0</v>
      </c>
      <c r="AH292" s="284">
        <f t="shared" si="169"/>
        <v>0</v>
      </c>
      <c r="AI292" s="284">
        <f t="shared" si="170"/>
        <v>0</v>
      </c>
      <c r="AJ292" s="285">
        <f t="shared" si="171"/>
        <v>0</v>
      </c>
      <c r="AK292" s="285">
        <f t="shared" si="172"/>
        <v>0</v>
      </c>
      <c r="AL292" s="285">
        <f t="shared" si="173"/>
        <v>0</v>
      </c>
      <c r="AM292" s="285">
        <f t="shared" si="174"/>
        <v>0</v>
      </c>
      <c r="AN292" s="285">
        <f t="shared" si="175"/>
        <v>0</v>
      </c>
      <c r="AO292" s="285">
        <f t="shared" si="176"/>
        <v>0</v>
      </c>
      <c r="AP292" s="310">
        <f t="shared" si="177"/>
        <v>0</v>
      </c>
      <c r="AQ292" s="310">
        <f t="shared" si="178"/>
        <v>0</v>
      </c>
      <c r="AR292" s="310">
        <f t="shared" si="179"/>
        <v>0</v>
      </c>
      <c r="AS292" s="310">
        <f t="shared" si="180"/>
        <v>0</v>
      </c>
      <c r="AT292" s="310">
        <f t="shared" si="181"/>
        <v>0</v>
      </c>
      <c r="AU292" s="301">
        <f t="array" ref="AU292">IFERROR(INDEX(X292:AC292,SMALL(IF(AD292:AI292=AV292,COLUMN(AD292:AI292)-COLUMN(AD292)+1),COUNTIF(AP292:AP292,AV292))),0)</f>
        <v>0</v>
      </c>
      <c r="AV292" s="301">
        <f t="shared" si="182"/>
        <v>0</v>
      </c>
      <c r="AW292" s="301">
        <f t="array" ref="AW292">IFERROR(INDEX(AJ292:AO292,SMALL(IF(AD292:AI292=AV292,COLUMN(AD292:AI292)-COLUMN(AD292)+1),COUNTIF(AP292:AP292,AV292))),0)</f>
        <v>0</v>
      </c>
      <c r="AX292" s="302">
        <f t="array" ref="AX292">IFERROR(INDEX(X292:AC292,SMALL(IF(AD292:AI292=AY292,COLUMN(AD292:AI292)-COLUMN(AD292)+1),COUNTIF(AP292:AQ292,AY292))),0)</f>
        <v>0</v>
      </c>
      <c r="AY292" s="302">
        <f t="array" ref="AY292">IFERROR(LARGE(AD292:AI292,2),0)</f>
        <v>0</v>
      </c>
      <c r="AZ292" s="303">
        <f t="array" ref="AZ292">IFERROR(INDEX(AJ292:AO292,SMALL(IF(AD292:AI292=AY292,COLUMN(AD292:AI292)-COLUMN(AD292)+1),COUNTIF(AP292:AQ292,AY292))),0)</f>
        <v>0</v>
      </c>
      <c r="BA292" s="304">
        <f t="array" ref="BA292">IFERROR(INDEX(X292:AC292,SMALL(IF(AD292:AI292=BB292,COLUMN(AD292:AI292)-COLUMN(AD292)+1),COUNTIF(AP292:AR292,BB292))),0)</f>
        <v>0</v>
      </c>
      <c r="BB292" s="304">
        <f t="array" ref="BB292">IFERROR(LARGE(AD292:AI292,3),0)</f>
        <v>0</v>
      </c>
      <c r="BC292" s="304">
        <f t="array" ref="BC292">IFERROR(INDEX(AJ292:AO292,SMALL(IF(AD292:AI292=BB292,COLUMN(AD292:AI292)-COLUMN(AD292)+1),COUNTIF(AP292:AR292,BB292))),0)</f>
        <v>0</v>
      </c>
      <c r="BD292" s="305">
        <f t="array" ref="BD292">IFERROR(INDEX(X292:AC292,SMALL(IF(AD292:AI292=BE292,COLUMN(AD292:AI292)-COLUMN(AD292)+1),COUNTIF(AP292:AS292,BE292))),0)</f>
        <v>0</v>
      </c>
      <c r="BE292" s="305">
        <f t="shared" si="183"/>
        <v>0</v>
      </c>
      <c r="BF292" s="305">
        <f t="array" ref="BF292">IFERROR(INDEX(AJ292:AO292,SMALL(IF(AD292:AI292=BE292,COLUMN(AD292:AI292)-COLUMN(AD292)+1),COUNTIF(AP292:AS292,BE292))),0)</f>
        <v>0</v>
      </c>
      <c r="BG292" s="306">
        <f t="array" ref="BG292">IFERROR(INDEX(X292:AC292,SMALL(IF(AD292:AI292=BH292,COLUMN(AD292:AI292)-COLUMN(AD292)+1),COUNTIF(AP292:AT292,BH292))),0)</f>
        <v>0</v>
      </c>
      <c r="BH292" s="306">
        <f t="shared" si="184"/>
        <v>0</v>
      </c>
      <c r="BI292" s="306">
        <f t="array" ref="BI292">IFERROR(INDEX(AJ292:AO292,SMALL(IF(AD292:AI292=BH292,COLUMN(AD292:AI292)-COLUMN(AD292)+1),COUNTIF(AP292:AT292,BH292))),0)</f>
        <v>0</v>
      </c>
      <c r="BJ292" s="307">
        <f>IF(COUNTIF(AD292:AI292,0)=0,IF(COUNTIFS(AD292:AI292,"*F*")=0,SUM(LARGE(AD292:AI292,{1,2,3,4,5})),IF(COUNTIFS(AD292:AI292,"*F*")=1,SUM(LARGE(AD292:AI292,{1,2,3,4,5})),IF(COUNTIFS(AD292:AI292,"*F*")=2,"C",IF(COUNTIFS(AD292:AI292,"*F*")&gt;2,"F")))),IF(COUNTIFS(AD292:AH292,"*F*")=0,SUM(AD292:AH292),IF(COUNTIFS(AD292:AH292,"*F*")=1,"C",IF(COUNTIFS(AD292:AH292,"*F*")&gt;=2,"F"))))</f>
        <v>0</v>
      </c>
      <c r="BK292" s="308">
        <f t="shared" si="185"/>
        <v>0</v>
      </c>
    </row>
    <row r="293" spans="1:63" ht="15" x14ac:dyDescent="0.25">
      <c r="A293" s="317">
        <v>291</v>
      </c>
      <c r="B293" s="287" t="str">
        <f t="shared" si="158"/>
        <v/>
      </c>
      <c r="C293" s="296"/>
      <c r="D293" s="309"/>
      <c r="E293" s="309"/>
      <c r="F293" s="309"/>
      <c r="G293" s="309"/>
      <c r="H293" s="309"/>
      <c r="I293" s="309"/>
      <c r="J293" s="309"/>
      <c r="K293" s="309"/>
      <c r="L293" s="309"/>
      <c r="M293" s="309"/>
      <c r="N293" s="309"/>
      <c r="O293" s="309"/>
      <c r="P293" s="309"/>
      <c r="Q293" s="309"/>
      <c r="R293" s="309"/>
      <c r="S293" s="309"/>
      <c r="T293" s="309"/>
      <c r="U293" s="309"/>
      <c r="V293" s="309"/>
      <c r="W293" s="309"/>
      <c r="X293" s="294">
        <f t="shared" si="159"/>
        <v>0</v>
      </c>
      <c r="Y293" s="294">
        <f t="shared" si="160"/>
        <v>0</v>
      </c>
      <c r="Z293" s="294">
        <f t="shared" si="161"/>
        <v>0</v>
      </c>
      <c r="AA293" s="294">
        <f t="shared" si="162"/>
        <v>0</v>
      </c>
      <c r="AB293" s="294">
        <f t="shared" si="163"/>
        <v>0</v>
      </c>
      <c r="AC293" s="294">
        <f t="shared" si="164"/>
        <v>0</v>
      </c>
      <c r="AD293" s="284">
        <f t="shared" si="165"/>
        <v>0</v>
      </c>
      <c r="AE293" s="284">
        <f t="shared" si="166"/>
        <v>0</v>
      </c>
      <c r="AF293" s="284">
        <f t="shared" si="167"/>
        <v>0</v>
      </c>
      <c r="AG293" s="284">
        <f t="shared" si="168"/>
        <v>0</v>
      </c>
      <c r="AH293" s="284">
        <f t="shared" si="169"/>
        <v>0</v>
      </c>
      <c r="AI293" s="284">
        <f t="shared" si="170"/>
        <v>0</v>
      </c>
      <c r="AJ293" s="285">
        <f t="shared" si="171"/>
        <v>0</v>
      </c>
      <c r="AK293" s="285">
        <f t="shared" si="172"/>
        <v>0</v>
      </c>
      <c r="AL293" s="285">
        <f t="shared" si="173"/>
        <v>0</v>
      </c>
      <c r="AM293" s="285">
        <f t="shared" si="174"/>
        <v>0</v>
      </c>
      <c r="AN293" s="285">
        <f t="shared" si="175"/>
        <v>0</v>
      </c>
      <c r="AO293" s="285">
        <f t="shared" si="176"/>
        <v>0</v>
      </c>
      <c r="AP293" s="310">
        <f t="shared" si="177"/>
        <v>0</v>
      </c>
      <c r="AQ293" s="310">
        <f t="shared" si="178"/>
        <v>0</v>
      </c>
      <c r="AR293" s="310">
        <f t="shared" si="179"/>
        <v>0</v>
      </c>
      <c r="AS293" s="310">
        <f t="shared" si="180"/>
        <v>0</v>
      </c>
      <c r="AT293" s="310">
        <f t="shared" si="181"/>
        <v>0</v>
      </c>
      <c r="AU293" s="301">
        <f t="array" ref="AU293">IFERROR(INDEX(X293:AC293,SMALL(IF(AD293:AI293=AV293,COLUMN(AD293:AI293)-COLUMN(AD293)+1),COUNTIF(AP293:AP293,AV293))),0)</f>
        <v>0</v>
      </c>
      <c r="AV293" s="301">
        <f t="shared" si="182"/>
        <v>0</v>
      </c>
      <c r="AW293" s="301">
        <f t="array" ref="AW293">IFERROR(INDEX(AJ293:AO293,SMALL(IF(AD293:AI293=AV293,COLUMN(AD293:AI293)-COLUMN(AD293)+1),COUNTIF(AP293:AP293,AV293))),0)</f>
        <v>0</v>
      </c>
      <c r="AX293" s="302">
        <f t="array" ref="AX293">IFERROR(INDEX(X293:AC293,SMALL(IF(AD293:AI293=AY293,COLUMN(AD293:AI293)-COLUMN(AD293)+1),COUNTIF(AP293:AQ293,AY293))),0)</f>
        <v>0</v>
      </c>
      <c r="AY293" s="302">
        <f t="array" ref="AY293">IFERROR(LARGE(AD293:AI293,2),0)</f>
        <v>0</v>
      </c>
      <c r="AZ293" s="303">
        <f t="array" ref="AZ293">IFERROR(INDEX(AJ293:AO293,SMALL(IF(AD293:AI293=AY293,COLUMN(AD293:AI293)-COLUMN(AD293)+1),COUNTIF(AP293:AQ293,AY293))),0)</f>
        <v>0</v>
      </c>
      <c r="BA293" s="304">
        <f t="array" ref="BA293">IFERROR(INDEX(X293:AC293,SMALL(IF(AD293:AI293=BB293,COLUMN(AD293:AI293)-COLUMN(AD293)+1),COUNTIF(AP293:AR293,BB293))),0)</f>
        <v>0</v>
      </c>
      <c r="BB293" s="304">
        <f t="array" ref="BB293">IFERROR(LARGE(AD293:AI293,3),0)</f>
        <v>0</v>
      </c>
      <c r="BC293" s="304">
        <f t="array" ref="BC293">IFERROR(INDEX(AJ293:AO293,SMALL(IF(AD293:AI293=BB293,COLUMN(AD293:AI293)-COLUMN(AD293)+1),COUNTIF(AP293:AR293,BB293))),0)</f>
        <v>0</v>
      </c>
      <c r="BD293" s="305">
        <f t="array" ref="BD293">IFERROR(INDEX(X293:AC293,SMALL(IF(AD293:AI293=BE293,COLUMN(AD293:AI293)-COLUMN(AD293)+1),COUNTIF(AP293:AS293,BE293))),0)</f>
        <v>0</v>
      </c>
      <c r="BE293" s="305">
        <f t="shared" si="183"/>
        <v>0</v>
      </c>
      <c r="BF293" s="305">
        <f t="array" ref="BF293">IFERROR(INDEX(AJ293:AO293,SMALL(IF(AD293:AI293=BE293,COLUMN(AD293:AI293)-COLUMN(AD293)+1),COUNTIF(AP293:AS293,BE293))),0)</f>
        <v>0</v>
      </c>
      <c r="BG293" s="306">
        <f t="array" ref="BG293">IFERROR(INDEX(X293:AC293,SMALL(IF(AD293:AI293=BH293,COLUMN(AD293:AI293)-COLUMN(AD293)+1),COUNTIF(AP293:AT293,BH293))),0)</f>
        <v>0</v>
      </c>
      <c r="BH293" s="306">
        <f t="shared" si="184"/>
        <v>0</v>
      </c>
      <c r="BI293" s="306">
        <f t="array" ref="BI293">IFERROR(INDEX(AJ293:AO293,SMALL(IF(AD293:AI293=BH293,COLUMN(AD293:AI293)-COLUMN(AD293)+1),COUNTIF(AP293:AT293,BH293))),0)</f>
        <v>0</v>
      </c>
      <c r="BJ293" s="307">
        <f>IF(COUNTIF(AD293:AI293,0)=0,IF(COUNTIFS(AD293:AI293,"*F*")=0,SUM(LARGE(AD293:AI293,{1,2,3,4,5})),IF(COUNTIFS(AD293:AI293,"*F*")=1,SUM(LARGE(AD293:AI293,{1,2,3,4,5})),IF(COUNTIFS(AD293:AI293,"*F*")=2,"C",IF(COUNTIFS(AD293:AI293,"*F*")&gt;2,"F")))),IF(COUNTIFS(AD293:AH293,"*F*")=0,SUM(AD293:AH293),IF(COUNTIFS(AD293:AH293,"*F*")=1,"C",IF(COUNTIFS(AD293:AH293,"*F*")&gt;=2,"F"))))</f>
        <v>0</v>
      </c>
      <c r="BK293" s="308">
        <f t="shared" si="185"/>
        <v>0</v>
      </c>
    </row>
    <row r="294" spans="1:63" ht="15" x14ac:dyDescent="0.25">
      <c r="A294" s="317">
        <v>292</v>
      </c>
      <c r="B294" s="287" t="str">
        <f t="shared" si="158"/>
        <v/>
      </c>
      <c r="C294" s="296"/>
      <c r="D294" s="309"/>
      <c r="E294" s="309"/>
      <c r="F294" s="309"/>
      <c r="G294" s="309"/>
      <c r="H294" s="309"/>
      <c r="I294" s="309"/>
      <c r="J294" s="309"/>
      <c r="K294" s="309"/>
      <c r="L294" s="309"/>
      <c r="M294" s="309"/>
      <c r="N294" s="309"/>
      <c r="O294" s="309"/>
      <c r="P294" s="309"/>
      <c r="Q294" s="309"/>
      <c r="R294" s="309"/>
      <c r="S294" s="309"/>
      <c r="T294" s="309"/>
      <c r="U294" s="309"/>
      <c r="V294" s="309"/>
      <c r="W294" s="309"/>
      <c r="X294" s="294">
        <f t="shared" si="159"/>
        <v>0</v>
      </c>
      <c r="Y294" s="294">
        <f t="shared" si="160"/>
        <v>0</v>
      </c>
      <c r="Z294" s="294">
        <f t="shared" si="161"/>
        <v>0</v>
      </c>
      <c r="AA294" s="294">
        <f t="shared" si="162"/>
        <v>0</v>
      </c>
      <c r="AB294" s="294">
        <f t="shared" si="163"/>
        <v>0</v>
      </c>
      <c r="AC294" s="294">
        <f t="shared" si="164"/>
        <v>0</v>
      </c>
      <c r="AD294" s="284">
        <f t="shared" si="165"/>
        <v>0</v>
      </c>
      <c r="AE294" s="284">
        <f t="shared" si="166"/>
        <v>0</v>
      </c>
      <c r="AF294" s="284">
        <f t="shared" si="167"/>
        <v>0</v>
      </c>
      <c r="AG294" s="284">
        <f t="shared" si="168"/>
        <v>0</v>
      </c>
      <c r="AH294" s="284">
        <f t="shared" si="169"/>
        <v>0</v>
      </c>
      <c r="AI294" s="284">
        <f t="shared" si="170"/>
        <v>0</v>
      </c>
      <c r="AJ294" s="285">
        <f t="shared" si="171"/>
        <v>0</v>
      </c>
      <c r="AK294" s="285">
        <f t="shared" si="172"/>
        <v>0</v>
      </c>
      <c r="AL294" s="285">
        <f t="shared" si="173"/>
        <v>0</v>
      </c>
      <c r="AM294" s="285">
        <f t="shared" si="174"/>
        <v>0</v>
      </c>
      <c r="AN294" s="285">
        <f t="shared" si="175"/>
        <v>0</v>
      </c>
      <c r="AO294" s="285">
        <f t="shared" si="176"/>
        <v>0</v>
      </c>
      <c r="AP294" s="310">
        <f t="shared" si="177"/>
        <v>0</v>
      </c>
      <c r="AQ294" s="310">
        <f t="shared" si="178"/>
        <v>0</v>
      </c>
      <c r="AR294" s="310">
        <f t="shared" si="179"/>
        <v>0</v>
      </c>
      <c r="AS294" s="310">
        <f t="shared" si="180"/>
        <v>0</v>
      </c>
      <c r="AT294" s="310">
        <f t="shared" si="181"/>
        <v>0</v>
      </c>
      <c r="AU294" s="301">
        <f t="array" ref="AU294">IFERROR(INDEX(X294:AC294,SMALL(IF(AD294:AI294=AV294,COLUMN(AD294:AI294)-COLUMN(AD294)+1),COUNTIF(AP294:AP294,AV294))),0)</f>
        <v>0</v>
      </c>
      <c r="AV294" s="301">
        <f t="shared" si="182"/>
        <v>0</v>
      </c>
      <c r="AW294" s="301">
        <f t="array" ref="AW294">IFERROR(INDEX(AJ294:AO294,SMALL(IF(AD294:AI294=AV294,COLUMN(AD294:AI294)-COLUMN(AD294)+1),COUNTIF(AP294:AP294,AV294))),0)</f>
        <v>0</v>
      </c>
      <c r="AX294" s="302">
        <f t="array" ref="AX294">IFERROR(INDEX(X294:AC294,SMALL(IF(AD294:AI294=AY294,COLUMN(AD294:AI294)-COLUMN(AD294)+1),COUNTIF(AP294:AQ294,AY294))),0)</f>
        <v>0</v>
      </c>
      <c r="AY294" s="302">
        <f t="array" ref="AY294">IFERROR(LARGE(AD294:AI294,2),0)</f>
        <v>0</v>
      </c>
      <c r="AZ294" s="303">
        <f t="array" ref="AZ294">IFERROR(INDEX(AJ294:AO294,SMALL(IF(AD294:AI294=AY294,COLUMN(AD294:AI294)-COLUMN(AD294)+1),COUNTIF(AP294:AQ294,AY294))),0)</f>
        <v>0</v>
      </c>
      <c r="BA294" s="304">
        <f t="array" ref="BA294">IFERROR(INDEX(X294:AC294,SMALL(IF(AD294:AI294=BB294,COLUMN(AD294:AI294)-COLUMN(AD294)+1),COUNTIF(AP294:AR294,BB294))),0)</f>
        <v>0</v>
      </c>
      <c r="BB294" s="304">
        <f t="array" ref="BB294">IFERROR(LARGE(AD294:AI294,3),0)</f>
        <v>0</v>
      </c>
      <c r="BC294" s="304">
        <f t="array" ref="BC294">IFERROR(INDEX(AJ294:AO294,SMALL(IF(AD294:AI294=BB294,COLUMN(AD294:AI294)-COLUMN(AD294)+1),COUNTIF(AP294:AR294,BB294))),0)</f>
        <v>0</v>
      </c>
      <c r="BD294" s="305">
        <f t="array" ref="BD294">IFERROR(INDEX(X294:AC294,SMALL(IF(AD294:AI294=BE294,COLUMN(AD294:AI294)-COLUMN(AD294)+1),COUNTIF(AP294:AS294,BE294))),0)</f>
        <v>0</v>
      </c>
      <c r="BE294" s="305">
        <f t="shared" si="183"/>
        <v>0</v>
      </c>
      <c r="BF294" s="305">
        <f t="array" ref="BF294">IFERROR(INDEX(AJ294:AO294,SMALL(IF(AD294:AI294=BE294,COLUMN(AD294:AI294)-COLUMN(AD294)+1),COUNTIF(AP294:AS294,BE294))),0)</f>
        <v>0</v>
      </c>
      <c r="BG294" s="306">
        <f t="array" ref="BG294">IFERROR(INDEX(X294:AC294,SMALL(IF(AD294:AI294=BH294,COLUMN(AD294:AI294)-COLUMN(AD294)+1),COUNTIF(AP294:AT294,BH294))),0)</f>
        <v>0</v>
      </c>
      <c r="BH294" s="306">
        <f t="shared" si="184"/>
        <v>0</v>
      </c>
      <c r="BI294" s="306">
        <f t="array" ref="BI294">IFERROR(INDEX(AJ294:AO294,SMALL(IF(AD294:AI294=BH294,COLUMN(AD294:AI294)-COLUMN(AD294)+1),COUNTIF(AP294:AT294,BH294))),0)</f>
        <v>0</v>
      </c>
      <c r="BJ294" s="307">
        <f>IF(COUNTIF(AD294:AI294,0)=0,IF(COUNTIFS(AD294:AI294,"*F*")=0,SUM(LARGE(AD294:AI294,{1,2,3,4,5})),IF(COUNTIFS(AD294:AI294,"*F*")=1,SUM(LARGE(AD294:AI294,{1,2,3,4,5})),IF(COUNTIFS(AD294:AI294,"*F*")=2,"C",IF(COUNTIFS(AD294:AI294,"*F*")&gt;2,"F")))),IF(COUNTIFS(AD294:AH294,"*F*")=0,SUM(AD294:AH294),IF(COUNTIFS(AD294:AH294,"*F*")=1,"C",IF(COUNTIFS(AD294:AH294,"*F*")&gt;=2,"F"))))</f>
        <v>0</v>
      </c>
      <c r="BK294" s="308">
        <f t="shared" si="185"/>
        <v>0</v>
      </c>
    </row>
    <row r="295" spans="1:63" ht="15" x14ac:dyDescent="0.25">
      <c r="A295" s="317">
        <v>293</v>
      </c>
      <c r="B295" s="287" t="str">
        <f t="shared" si="158"/>
        <v/>
      </c>
      <c r="C295" s="300"/>
      <c r="D295" s="300"/>
      <c r="E295" s="300"/>
      <c r="F295" s="297"/>
      <c r="G295" s="297"/>
      <c r="H295" s="297"/>
      <c r="I295" s="298"/>
      <c r="J295" s="298"/>
      <c r="K295" s="299"/>
      <c r="L295" s="297"/>
      <c r="M295" s="297"/>
      <c r="N295" s="297"/>
      <c r="O295" s="297"/>
      <c r="P295" s="297"/>
      <c r="Q295" s="297"/>
      <c r="R295" s="297"/>
      <c r="S295" s="297"/>
      <c r="T295" s="297"/>
      <c r="U295" s="300"/>
      <c r="V295" s="300"/>
      <c r="W295" s="300"/>
      <c r="X295" s="294">
        <f t="shared" si="159"/>
        <v>0</v>
      </c>
      <c r="Y295" s="294">
        <f t="shared" si="160"/>
        <v>0</v>
      </c>
      <c r="Z295" s="294">
        <f t="shared" si="161"/>
        <v>0</v>
      </c>
      <c r="AA295" s="294">
        <f t="shared" si="162"/>
        <v>0</v>
      </c>
      <c r="AB295" s="294">
        <f t="shared" si="163"/>
        <v>0</v>
      </c>
      <c r="AC295" s="294">
        <f t="shared" si="164"/>
        <v>0</v>
      </c>
      <c r="AD295" s="284">
        <f t="shared" si="165"/>
        <v>0</v>
      </c>
      <c r="AE295" s="284">
        <f t="shared" si="166"/>
        <v>0</v>
      </c>
      <c r="AF295" s="284">
        <f t="shared" si="167"/>
        <v>0</v>
      </c>
      <c r="AG295" s="284">
        <f t="shared" si="168"/>
        <v>0</v>
      </c>
      <c r="AH295" s="284">
        <f t="shared" si="169"/>
        <v>0</v>
      </c>
      <c r="AI295" s="284">
        <f t="shared" si="170"/>
        <v>0</v>
      </c>
      <c r="AJ295" s="285">
        <f t="shared" si="171"/>
        <v>0</v>
      </c>
      <c r="AK295" s="285">
        <f t="shared" si="172"/>
        <v>0</v>
      </c>
      <c r="AL295" s="285">
        <f t="shared" si="173"/>
        <v>0</v>
      </c>
      <c r="AM295" s="285">
        <f t="shared" si="174"/>
        <v>0</v>
      </c>
      <c r="AN295" s="285">
        <f t="shared" si="175"/>
        <v>0</v>
      </c>
      <c r="AO295" s="285">
        <f t="shared" si="176"/>
        <v>0</v>
      </c>
      <c r="AP295" s="310">
        <f t="shared" si="177"/>
        <v>0</v>
      </c>
      <c r="AQ295" s="310">
        <f t="shared" si="178"/>
        <v>0</v>
      </c>
      <c r="AR295" s="310">
        <f t="shared" si="179"/>
        <v>0</v>
      </c>
      <c r="AS295" s="310">
        <f t="shared" si="180"/>
        <v>0</v>
      </c>
      <c r="AT295" s="310">
        <f t="shared" si="181"/>
        <v>0</v>
      </c>
      <c r="AU295" s="301">
        <f t="array" ref="AU295">IFERROR(INDEX(X295:AC295,SMALL(IF(AD295:AI295=AV295,COLUMN(AD295:AI295)-COLUMN(AD295)+1),COUNTIF(AP295:AP295,AV295))),0)</f>
        <v>0</v>
      </c>
      <c r="AV295" s="301">
        <f t="shared" si="182"/>
        <v>0</v>
      </c>
      <c r="AW295" s="301">
        <f t="array" ref="AW295">IFERROR(INDEX(AJ295:AO295,SMALL(IF(AD295:AI295=AV295,COLUMN(AD295:AI295)-COLUMN(AD295)+1),COUNTIF(AP295:AP295,AV295))),0)</f>
        <v>0</v>
      </c>
      <c r="AX295" s="302">
        <f t="array" ref="AX295">IFERROR(INDEX(X295:AC295,SMALL(IF(AD295:AI295=AY295,COLUMN(AD295:AI295)-COLUMN(AD295)+1),COUNTIF(AP295:AQ295,AY295))),0)</f>
        <v>0</v>
      </c>
      <c r="AY295" s="302">
        <f t="array" ref="AY295">IFERROR(LARGE(AD295:AI295,2),0)</f>
        <v>0</v>
      </c>
      <c r="AZ295" s="303">
        <f t="array" ref="AZ295">IFERROR(INDEX(AJ295:AO295,SMALL(IF(AD295:AI295=AY295,COLUMN(AD295:AI295)-COLUMN(AD295)+1),COUNTIF(AP295:AQ295,AY295))),0)</f>
        <v>0</v>
      </c>
      <c r="BA295" s="304">
        <f t="array" ref="BA295">IFERROR(INDEX(X295:AC295,SMALL(IF(AD295:AI295=BB295,COLUMN(AD295:AI295)-COLUMN(AD295)+1),COUNTIF(AP295:AR295,BB295))),0)</f>
        <v>0</v>
      </c>
      <c r="BB295" s="304">
        <f t="array" ref="BB295">IFERROR(LARGE(AD295:AI295,3),0)</f>
        <v>0</v>
      </c>
      <c r="BC295" s="304">
        <f t="array" ref="BC295">IFERROR(INDEX(AJ295:AO295,SMALL(IF(AD295:AI295=BB295,COLUMN(AD295:AI295)-COLUMN(AD295)+1),COUNTIF(AP295:AR295,BB295))),0)</f>
        <v>0</v>
      </c>
      <c r="BD295" s="305">
        <f t="array" ref="BD295">IFERROR(INDEX(X295:AC295,SMALL(IF(AD295:AI295=BE295,COLUMN(AD295:AI295)-COLUMN(AD295)+1),COUNTIF(AP295:AS295,BE295))),0)</f>
        <v>0</v>
      </c>
      <c r="BE295" s="305">
        <f t="shared" si="183"/>
        <v>0</v>
      </c>
      <c r="BF295" s="305">
        <f t="array" ref="BF295">IFERROR(INDEX(AJ295:AO295,SMALL(IF(AD295:AI295=BE295,COLUMN(AD295:AI295)-COLUMN(AD295)+1),COUNTIF(AP295:AS295,BE295))),0)</f>
        <v>0</v>
      </c>
      <c r="BG295" s="306">
        <f t="array" ref="BG295">IFERROR(INDEX(X295:AC295,SMALL(IF(AD295:AI295=BH295,COLUMN(AD295:AI295)-COLUMN(AD295)+1),COUNTIF(AP295:AT295,BH295))),0)</f>
        <v>0</v>
      </c>
      <c r="BH295" s="306">
        <f t="shared" si="184"/>
        <v>0</v>
      </c>
      <c r="BI295" s="306">
        <f t="array" ref="BI295">IFERROR(INDEX(AJ295:AO295,SMALL(IF(AD295:AI295=BH295,COLUMN(AD295:AI295)-COLUMN(AD295)+1),COUNTIF(AP295:AT295,BH295))),0)</f>
        <v>0</v>
      </c>
      <c r="BJ295" s="307">
        <f>IF(COUNTIF(AD295:AI295,0)=0,IF(COUNTIFS(AD295:AI295,"*F*")=0,SUM(LARGE(AD295:AI295,{1,2,3,4,5})),IF(COUNTIFS(AD295:AI295,"*F*")=1,SUM(LARGE(AD295:AI295,{1,2,3,4,5})),IF(COUNTIFS(AD295:AI295,"*F*")=2,"C",IF(COUNTIFS(AD295:AI295,"*F*")&gt;2,"F")))),IF(COUNTIFS(AD295:AH295,"*F*")=0,SUM(AD295:AH295),IF(COUNTIFS(AD295:AH295,"*F*")=1,"C",IF(COUNTIFS(AD295:AH295,"*F*")&gt;=2,"F"))))</f>
        <v>0</v>
      </c>
      <c r="BK295" s="308">
        <f t="shared" si="185"/>
        <v>0</v>
      </c>
    </row>
    <row r="296" spans="1:63" ht="15" x14ac:dyDescent="0.25">
      <c r="A296" s="317">
        <v>294</v>
      </c>
      <c r="B296" s="287" t="str">
        <f t="shared" si="158"/>
        <v/>
      </c>
      <c r="C296" s="300"/>
      <c r="D296" s="300"/>
      <c r="E296" s="300"/>
      <c r="F296" s="297"/>
      <c r="G296" s="297"/>
      <c r="H296" s="297"/>
      <c r="I296" s="298"/>
      <c r="J296" s="298"/>
      <c r="K296" s="299"/>
      <c r="L296" s="297"/>
      <c r="M296" s="297"/>
      <c r="N296" s="297"/>
      <c r="O296" s="297"/>
      <c r="P296" s="297"/>
      <c r="Q296" s="297"/>
      <c r="R296" s="297"/>
      <c r="S296" s="297"/>
      <c r="T296" s="297"/>
      <c r="U296" s="300"/>
      <c r="V296" s="300"/>
      <c r="W296" s="300"/>
      <c r="X296" s="294">
        <f t="shared" si="159"/>
        <v>0</v>
      </c>
      <c r="Y296" s="294">
        <f t="shared" si="160"/>
        <v>0</v>
      </c>
      <c r="Z296" s="294">
        <f t="shared" si="161"/>
        <v>0</v>
      </c>
      <c r="AA296" s="294">
        <f t="shared" si="162"/>
        <v>0</v>
      </c>
      <c r="AB296" s="294">
        <f t="shared" si="163"/>
        <v>0</v>
      </c>
      <c r="AC296" s="294">
        <f t="shared" si="164"/>
        <v>0</v>
      </c>
      <c r="AD296" s="284">
        <f t="shared" si="165"/>
        <v>0</v>
      </c>
      <c r="AE296" s="284">
        <f t="shared" si="166"/>
        <v>0</v>
      </c>
      <c r="AF296" s="284">
        <f t="shared" si="167"/>
        <v>0</v>
      </c>
      <c r="AG296" s="284">
        <f t="shared" si="168"/>
        <v>0</v>
      </c>
      <c r="AH296" s="284">
        <f t="shared" si="169"/>
        <v>0</v>
      </c>
      <c r="AI296" s="284">
        <f t="shared" si="170"/>
        <v>0</v>
      </c>
      <c r="AJ296" s="285">
        <f t="shared" si="171"/>
        <v>0</v>
      </c>
      <c r="AK296" s="285">
        <f t="shared" si="172"/>
        <v>0</v>
      </c>
      <c r="AL296" s="285">
        <f t="shared" si="173"/>
        <v>0</v>
      </c>
      <c r="AM296" s="285">
        <f t="shared" si="174"/>
        <v>0</v>
      </c>
      <c r="AN296" s="285">
        <f t="shared" si="175"/>
        <v>0</v>
      </c>
      <c r="AO296" s="285">
        <f t="shared" si="176"/>
        <v>0</v>
      </c>
      <c r="AP296" s="310">
        <f t="shared" si="177"/>
        <v>0</v>
      </c>
      <c r="AQ296" s="310">
        <f t="shared" si="178"/>
        <v>0</v>
      </c>
      <c r="AR296" s="310">
        <f t="shared" si="179"/>
        <v>0</v>
      </c>
      <c r="AS296" s="310">
        <f t="shared" si="180"/>
        <v>0</v>
      </c>
      <c r="AT296" s="310">
        <f t="shared" si="181"/>
        <v>0</v>
      </c>
      <c r="AU296" s="301">
        <f t="array" ref="AU296">IFERROR(INDEX(X296:AC296,SMALL(IF(AD296:AI296=AV296,COLUMN(AD296:AI296)-COLUMN(AD296)+1),COUNTIF(AP296:AP296,AV296))),0)</f>
        <v>0</v>
      </c>
      <c r="AV296" s="301">
        <f t="shared" si="182"/>
        <v>0</v>
      </c>
      <c r="AW296" s="301">
        <f t="array" ref="AW296">IFERROR(INDEX(AJ296:AO296,SMALL(IF(AD296:AI296=AV296,COLUMN(AD296:AI296)-COLUMN(AD296)+1),COUNTIF(AP296:AP296,AV296))),0)</f>
        <v>0</v>
      </c>
      <c r="AX296" s="302">
        <f t="array" ref="AX296">IFERROR(INDEX(X296:AC296,SMALL(IF(AD296:AI296=AY296,COLUMN(AD296:AI296)-COLUMN(AD296)+1),COUNTIF(AP296:AQ296,AY296))),0)</f>
        <v>0</v>
      </c>
      <c r="AY296" s="302">
        <f t="array" ref="AY296">IFERROR(LARGE(AD296:AI296,2),0)</f>
        <v>0</v>
      </c>
      <c r="AZ296" s="303">
        <f t="array" ref="AZ296">IFERROR(INDEX(AJ296:AO296,SMALL(IF(AD296:AI296=AY296,COLUMN(AD296:AI296)-COLUMN(AD296)+1),COUNTIF(AP296:AQ296,AY296))),0)</f>
        <v>0</v>
      </c>
      <c r="BA296" s="304">
        <f t="array" ref="BA296">IFERROR(INDEX(X296:AC296,SMALL(IF(AD296:AI296=BB296,COLUMN(AD296:AI296)-COLUMN(AD296)+1),COUNTIF(AP296:AR296,BB296))),0)</f>
        <v>0</v>
      </c>
      <c r="BB296" s="304">
        <f t="array" ref="BB296">IFERROR(LARGE(AD296:AI296,3),0)</f>
        <v>0</v>
      </c>
      <c r="BC296" s="304">
        <f t="array" ref="BC296">IFERROR(INDEX(AJ296:AO296,SMALL(IF(AD296:AI296=BB296,COLUMN(AD296:AI296)-COLUMN(AD296)+1),COUNTIF(AP296:AR296,BB296))),0)</f>
        <v>0</v>
      </c>
      <c r="BD296" s="305">
        <f t="array" ref="BD296">IFERROR(INDEX(X296:AC296,SMALL(IF(AD296:AI296=BE296,COLUMN(AD296:AI296)-COLUMN(AD296)+1),COUNTIF(AP296:AS296,BE296))),0)</f>
        <v>0</v>
      </c>
      <c r="BE296" s="305">
        <f t="shared" si="183"/>
        <v>0</v>
      </c>
      <c r="BF296" s="305">
        <f t="array" ref="BF296">IFERROR(INDEX(AJ296:AO296,SMALL(IF(AD296:AI296=BE296,COLUMN(AD296:AI296)-COLUMN(AD296)+1),COUNTIF(AP296:AS296,BE296))),0)</f>
        <v>0</v>
      </c>
      <c r="BG296" s="306">
        <f t="array" ref="BG296">IFERROR(INDEX(X296:AC296,SMALL(IF(AD296:AI296=BH296,COLUMN(AD296:AI296)-COLUMN(AD296)+1),COUNTIF(AP296:AT296,BH296))),0)</f>
        <v>0</v>
      </c>
      <c r="BH296" s="306">
        <f t="shared" si="184"/>
        <v>0</v>
      </c>
      <c r="BI296" s="306">
        <f t="array" ref="BI296">IFERROR(INDEX(AJ296:AO296,SMALL(IF(AD296:AI296=BH296,COLUMN(AD296:AI296)-COLUMN(AD296)+1),COUNTIF(AP296:AT296,BH296))),0)</f>
        <v>0</v>
      </c>
      <c r="BJ296" s="307">
        <f>IF(COUNTIF(AD296:AI296,0)=0,IF(COUNTIFS(AD296:AI296,"*F*")=0,SUM(LARGE(AD296:AI296,{1,2,3,4,5})),IF(COUNTIFS(AD296:AI296,"*F*")=1,SUM(LARGE(AD296:AI296,{1,2,3,4,5})),IF(COUNTIFS(AD296:AI296,"*F*")=2,"C",IF(COUNTIFS(AD296:AI296,"*F*")&gt;2,"F")))),IF(COUNTIFS(AD296:AH296,"*F*")=0,SUM(AD296:AH296),IF(COUNTIFS(AD296:AH296,"*F*")=1,"C",IF(COUNTIFS(AD296:AH296,"*F*")&gt;=2,"F"))))</f>
        <v>0</v>
      </c>
      <c r="BK296" s="308">
        <f t="shared" si="185"/>
        <v>0</v>
      </c>
    </row>
    <row r="297" spans="1:63" ht="15" x14ac:dyDescent="0.25">
      <c r="A297" s="317">
        <v>295</v>
      </c>
      <c r="B297" s="287" t="str">
        <f t="shared" si="158"/>
        <v/>
      </c>
      <c r="C297" s="300"/>
      <c r="D297" s="300"/>
      <c r="E297" s="300"/>
      <c r="F297" s="297"/>
      <c r="G297" s="297"/>
      <c r="H297" s="297"/>
      <c r="I297" s="298"/>
      <c r="J297" s="298"/>
      <c r="K297" s="299"/>
      <c r="L297" s="297"/>
      <c r="M297" s="297"/>
      <c r="N297" s="297"/>
      <c r="O297" s="297"/>
      <c r="P297" s="297"/>
      <c r="Q297" s="297"/>
      <c r="R297" s="297"/>
      <c r="S297" s="297"/>
      <c r="T297" s="297"/>
      <c r="U297" s="300"/>
      <c r="V297" s="300"/>
      <c r="W297" s="300"/>
      <c r="X297" s="294">
        <f t="shared" si="159"/>
        <v>0</v>
      </c>
      <c r="Y297" s="294">
        <f t="shared" si="160"/>
        <v>0</v>
      </c>
      <c r="Z297" s="294">
        <f t="shared" si="161"/>
        <v>0</v>
      </c>
      <c r="AA297" s="294">
        <f t="shared" si="162"/>
        <v>0</v>
      </c>
      <c r="AB297" s="294">
        <f t="shared" si="163"/>
        <v>0</v>
      </c>
      <c r="AC297" s="294">
        <f t="shared" si="164"/>
        <v>0</v>
      </c>
      <c r="AD297" s="284">
        <f t="shared" si="165"/>
        <v>0</v>
      </c>
      <c r="AE297" s="284">
        <f t="shared" si="166"/>
        <v>0</v>
      </c>
      <c r="AF297" s="284">
        <f t="shared" si="167"/>
        <v>0</v>
      </c>
      <c r="AG297" s="284">
        <f t="shared" si="168"/>
        <v>0</v>
      </c>
      <c r="AH297" s="284">
        <f t="shared" si="169"/>
        <v>0</v>
      </c>
      <c r="AI297" s="284">
        <f t="shared" si="170"/>
        <v>0</v>
      </c>
      <c r="AJ297" s="285">
        <f t="shared" si="171"/>
        <v>0</v>
      </c>
      <c r="AK297" s="285">
        <f t="shared" si="172"/>
        <v>0</v>
      </c>
      <c r="AL297" s="285">
        <f t="shared" si="173"/>
        <v>0</v>
      </c>
      <c r="AM297" s="285">
        <f t="shared" si="174"/>
        <v>0</v>
      </c>
      <c r="AN297" s="285">
        <f t="shared" si="175"/>
        <v>0</v>
      </c>
      <c r="AO297" s="285">
        <f t="shared" si="176"/>
        <v>0</v>
      </c>
      <c r="AP297" s="310">
        <f t="shared" si="177"/>
        <v>0</v>
      </c>
      <c r="AQ297" s="310">
        <f t="shared" si="178"/>
        <v>0</v>
      </c>
      <c r="AR297" s="310">
        <f t="shared" si="179"/>
        <v>0</v>
      </c>
      <c r="AS297" s="310">
        <f t="shared" si="180"/>
        <v>0</v>
      </c>
      <c r="AT297" s="310">
        <f t="shared" si="181"/>
        <v>0</v>
      </c>
      <c r="AU297" s="301">
        <f t="array" ref="AU297">IFERROR(INDEX(X297:AC297,SMALL(IF(AD297:AI297=AV297,COLUMN(AD297:AI297)-COLUMN(AD297)+1),COUNTIF(AP297:AP297,AV297))),0)</f>
        <v>0</v>
      </c>
      <c r="AV297" s="301">
        <f t="shared" si="182"/>
        <v>0</v>
      </c>
      <c r="AW297" s="301">
        <f t="array" ref="AW297">IFERROR(INDEX(AJ297:AO297,SMALL(IF(AD297:AI297=AV297,COLUMN(AD297:AI297)-COLUMN(AD297)+1),COUNTIF(AP297:AP297,AV297))),0)</f>
        <v>0</v>
      </c>
      <c r="AX297" s="302">
        <f t="array" ref="AX297">IFERROR(INDEX(X297:AC297,SMALL(IF(AD297:AI297=AY297,COLUMN(AD297:AI297)-COLUMN(AD297)+1),COUNTIF(AP297:AQ297,AY297))),0)</f>
        <v>0</v>
      </c>
      <c r="AY297" s="302">
        <f t="array" ref="AY297">IFERROR(LARGE(AD297:AI297,2),0)</f>
        <v>0</v>
      </c>
      <c r="AZ297" s="303">
        <f t="array" ref="AZ297">IFERROR(INDEX(AJ297:AO297,SMALL(IF(AD297:AI297=AY297,COLUMN(AD297:AI297)-COLUMN(AD297)+1),COUNTIF(AP297:AQ297,AY297))),0)</f>
        <v>0</v>
      </c>
      <c r="BA297" s="304">
        <f t="array" ref="BA297">IFERROR(INDEX(X297:AC297,SMALL(IF(AD297:AI297=BB297,COLUMN(AD297:AI297)-COLUMN(AD297)+1),COUNTIF(AP297:AR297,BB297))),0)</f>
        <v>0</v>
      </c>
      <c r="BB297" s="304">
        <f t="array" ref="BB297">IFERROR(LARGE(AD297:AI297,3),0)</f>
        <v>0</v>
      </c>
      <c r="BC297" s="304">
        <f t="array" ref="BC297">IFERROR(INDEX(AJ297:AO297,SMALL(IF(AD297:AI297=BB297,COLUMN(AD297:AI297)-COLUMN(AD297)+1),COUNTIF(AP297:AR297,BB297))),0)</f>
        <v>0</v>
      </c>
      <c r="BD297" s="305">
        <f t="array" ref="BD297">IFERROR(INDEX(X297:AC297,SMALL(IF(AD297:AI297=BE297,COLUMN(AD297:AI297)-COLUMN(AD297)+1),COUNTIF(AP297:AS297,BE297))),0)</f>
        <v>0</v>
      </c>
      <c r="BE297" s="305">
        <f t="shared" si="183"/>
        <v>0</v>
      </c>
      <c r="BF297" s="305">
        <f t="array" ref="BF297">IFERROR(INDEX(AJ297:AO297,SMALL(IF(AD297:AI297=BE297,COLUMN(AD297:AI297)-COLUMN(AD297)+1),COUNTIF(AP297:AS297,BE297))),0)</f>
        <v>0</v>
      </c>
      <c r="BG297" s="306">
        <f t="array" ref="BG297">IFERROR(INDEX(X297:AC297,SMALL(IF(AD297:AI297=BH297,COLUMN(AD297:AI297)-COLUMN(AD297)+1),COUNTIF(AP297:AT297,BH297))),0)</f>
        <v>0</v>
      </c>
      <c r="BH297" s="306">
        <f t="shared" si="184"/>
        <v>0</v>
      </c>
      <c r="BI297" s="306">
        <f t="array" ref="BI297">IFERROR(INDEX(AJ297:AO297,SMALL(IF(AD297:AI297=BH297,COLUMN(AD297:AI297)-COLUMN(AD297)+1),COUNTIF(AP297:AT297,BH297))),0)</f>
        <v>0</v>
      </c>
      <c r="BJ297" s="307">
        <f>IF(COUNTIF(AD297:AI297,0)=0,IF(COUNTIFS(AD297:AI297,"*F*")=0,SUM(LARGE(AD297:AI297,{1,2,3,4,5})),IF(COUNTIFS(AD297:AI297,"*F*")=1,SUM(LARGE(AD297:AI297,{1,2,3,4,5})),IF(COUNTIFS(AD297:AI297,"*F*")=2,"C",IF(COUNTIFS(AD297:AI297,"*F*")&gt;2,"F")))),IF(COUNTIFS(AD297:AH297,"*F*")=0,SUM(AD297:AH297),IF(COUNTIFS(AD297:AH297,"*F*")=1,"C",IF(COUNTIFS(AD297:AH297,"*F*")&gt;=2,"F"))))</f>
        <v>0</v>
      </c>
      <c r="BK297" s="308">
        <f t="shared" si="185"/>
        <v>0</v>
      </c>
    </row>
    <row r="298" spans="1:63" ht="15" x14ac:dyDescent="0.25">
      <c r="A298" s="317">
        <v>296</v>
      </c>
      <c r="B298" s="287" t="str">
        <f t="shared" si="158"/>
        <v/>
      </c>
      <c r="C298" s="300"/>
      <c r="D298" s="300"/>
      <c r="E298" s="300"/>
      <c r="F298" s="297"/>
      <c r="G298" s="297"/>
      <c r="H298" s="297"/>
      <c r="I298" s="298"/>
      <c r="J298" s="298"/>
      <c r="K298" s="299"/>
      <c r="L298" s="297"/>
      <c r="M298" s="297"/>
      <c r="N298" s="297"/>
      <c r="O298" s="297"/>
      <c r="P298" s="297"/>
      <c r="Q298" s="297"/>
      <c r="R298" s="297"/>
      <c r="S298" s="297"/>
      <c r="T298" s="297"/>
      <c r="U298" s="300"/>
      <c r="V298" s="300"/>
      <c r="W298" s="300"/>
      <c r="X298" s="294">
        <f t="shared" si="159"/>
        <v>0</v>
      </c>
      <c r="Y298" s="294">
        <f t="shared" si="160"/>
        <v>0</v>
      </c>
      <c r="Z298" s="294">
        <f t="shared" si="161"/>
        <v>0</v>
      </c>
      <c r="AA298" s="294">
        <f t="shared" si="162"/>
        <v>0</v>
      </c>
      <c r="AB298" s="294">
        <f t="shared" si="163"/>
        <v>0</v>
      </c>
      <c r="AC298" s="294">
        <f t="shared" si="164"/>
        <v>0</v>
      </c>
      <c r="AD298" s="284">
        <f t="shared" si="165"/>
        <v>0</v>
      </c>
      <c r="AE298" s="284">
        <f t="shared" si="166"/>
        <v>0</v>
      </c>
      <c r="AF298" s="284">
        <f t="shared" si="167"/>
        <v>0</v>
      </c>
      <c r="AG298" s="284">
        <f t="shared" si="168"/>
        <v>0</v>
      </c>
      <c r="AH298" s="284">
        <f t="shared" si="169"/>
        <v>0</v>
      </c>
      <c r="AI298" s="284">
        <f t="shared" si="170"/>
        <v>0</v>
      </c>
      <c r="AJ298" s="285">
        <f t="shared" si="171"/>
        <v>0</v>
      </c>
      <c r="AK298" s="285">
        <f t="shared" si="172"/>
        <v>0</v>
      </c>
      <c r="AL298" s="285">
        <f t="shared" si="173"/>
        <v>0</v>
      </c>
      <c r="AM298" s="285">
        <f t="shared" si="174"/>
        <v>0</v>
      </c>
      <c r="AN298" s="285">
        <f t="shared" si="175"/>
        <v>0</v>
      </c>
      <c r="AO298" s="285">
        <f t="shared" si="176"/>
        <v>0</v>
      </c>
      <c r="AP298" s="310">
        <f t="shared" si="177"/>
        <v>0</v>
      </c>
      <c r="AQ298" s="310">
        <f t="shared" si="178"/>
        <v>0</v>
      </c>
      <c r="AR298" s="310">
        <f t="shared" si="179"/>
        <v>0</v>
      </c>
      <c r="AS298" s="310">
        <f t="shared" si="180"/>
        <v>0</v>
      </c>
      <c r="AT298" s="310">
        <f t="shared" si="181"/>
        <v>0</v>
      </c>
      <c r="AU298" s="301">
        <f t="array" ref="AU298">IFERROR(INDEX(X298:AC298,SMALL(IF(AD298:AI298=AV298,COLUMN(AD298:AI298)-COLUMN(AD298)+1),COUNTIF(AP298:AP298,AV298))),0)</f>
        <v>0</v>
      </c>
      <c r="AV298" s="301">
        <f t="shared" si="182"/>
        <v>0</v>
      </c>
      <c r="AW298" s="301">
        <f t="array" ref="AW298">IFERROR(INDEX(AJ298:AO298,SMALL(IF(AD298:AI298=AV298,COLUMN(AD298:AI298)-COLUMN(AD298)+1),COUNTIF(AP298:AP298,AV298))),0)</f>
        <v>0</v>
      </c>
      <c r="AX298" s="302">
        <f t="array" ref="AX298">IFERROR(INDEX(X298:AC298,SMALL(IF(AD298:AI298=AY298,COLUMN(AD298:AI298)-COLUMN(AD298)+1),COUNTIF(AP298:AQ298,AY298))),0)</f>
        <v>0</v>
      </c>
      <c r="AY298" s="302">
        <f t="array" ref="AY298">IFERROR(LARGE(AD298:AI298,2),0)</f>
        <v>0</v>
      </c>
      <c r="AZ298" s="303">
        <f t="array" ref="AZ298">IFERROR(INDEX(AJ298:AO298,SMALL(IF(AD298:AI298=AY298,COLUMN(AD298:AI298)-COLUMN(AD298)+1),COUNTIF(AP298:AQ298,AY298))),0)</f>
        <v>0</v>
      </c>
      <c r="BA298" s="304">
        <f t="array" ref="BA298">IFERROR(INDEX(X298:AC298,SMALL(IF(AD298:AI298=BB298,COLUMN(AD298:AI298)-COLUMN(AD298)+1),COUNTIF(AP298:AR298,BB298))),0)</f>
        <v>0</v>
      </c>
      <c r="BB298" s="304">
        <f t="array" ref="BB298">IFERROR(LARGE(AD298:AI298,3),0)</f>
        <v>0</v>
      </c>
      <c r="BC298" s="304">
        <f t="array" ref="BC298">IFERROR(INDEX(AJ298:AO298,SMALL(IF(AD298:AI298=BB298,COLUMN(AD298:AI298)-COLUMN(AD298)+1),COUNTIF(AP298:AR298,BB298))),0)</f>
        <v>0</v>
      </c>
      <c r="BD298" s="305">
        <f t="array" ref="BD298">IFERROR(INDEX(X298:AC298,SMALL(IF(AD298:AI298=BE298,COLUMN(AD298:AI298)-COLUMN(AD298)+1),COUNTIF(AP298:AS298,BE298))),0)</f>
        <v>0</v>
      </c>
      <c r="BE298" s="305">
        <f t="shared" si="183"/>
        <v>0</v>
      </c>
      <c r="BF298" s="305">
        <f t="array" ref="BF298">IFERROR(INDEX(AJ298:AO298,SMALL(IF(AD298:AI298=BE298,COLUMN(AD298:AI298)-COLUMN(AD298)+1),COUNTIF(AP298:AS298,BE298))),0)</f>
        <v>0</v>
      </c>
      <c r="BG298" s="306">
        <f t="array" ref="BG298">IFERROR(INDEX(X298:AC298,SMALL(IF(AD298:AI298=BH298,COLUMN(AD298:AI298)-COLUMN(AD298)+1),COUNTIF(AP298:AT298,BH298))),0)</f>
        <v>0</v>
      </c>
      <c r="BH298" s="306">
        <f t="shared" si="184"/>
        <v>0</v>
      </c>
      <c r="BI298" s="306">
        <f t="array" ref="BI298">IFERROR(INDEX(AJ298:AO298,SMALL(IF(AD298:AI298=BH298,COLUMN(AD298:AI298)-COLUMN(AD298)+1),COUNTIF(AP298:AT298,BH298))),0)</f>
        <v>0</v>
      </c>
      <c r="BJ298" s="307">
        <f>IF(COUNTIF(AD298:AI298,0)=0,IF(COUNTIFS(AD298:AI298,"*F*")=0,SUM(LARGE(AD298:AI298,{1,2,3,4,5})),IF(COUNTIFS(AD298:AI298,"*F*")=1,SUM(LARGE(AD298:AI298,{1,2,3,4,5})),IF(COUNTIFS(AD298:AI298,"*F*")=2,"C",IF(COUNTIFS(AD298:AI298,"*F*")&gt;2,"F")))),IF(COUNTIFS(AD298:AH298,"*F*")=0,SUM(AD298:AH298),IF(COUNTIFS(AD298:AH298,"*F*")=1,"C",IF(COUNTIFS(AD298:AH298,"*F*")&gt;=2,"F"))))</f>
        <v>0</v>
      </c>
      <c r="BK298" s="308">
        <f t="shared" si="185"/>
        <v>0</v>
      </c>
    </row>
    <row r="299" spans="1:63" ht="15" x14ac:dyDescent="0.25">
      <c r="A299" s="317">
        <v>297</v>
      </c>
      <c r="B299" s="287" t="str">
        <f t="shared" si="158"/>
        <v/>
      </c>
      <c r="C299" s="300"/>
      <c r="D299" s="300"/>
      <c r="E299" s="300"/>
      <c r="F299" s="297"/>
      <c r="G299" s="297"/>
      <c r="H299" s="297"/>
      <c r="I299" s="298"/>
      <c r="J299" s="298"/>
      <c r="K299" s="299"/>
      <c r="L299" s="297"/>
      <c r="M299" s="297"/>
      <c r="N299" s="297"/>
      <c r="O299" s="297"/>
      <c r="P299" s="297"/>
      <c r="Q299" s="297"/>
      <c r="R299" s="297"/>
      <c r="S299" s="297"/>
      <c r="T299" s="297"/>
      <c r="U299" s="300"/>
      <c r="V299" s="300"/>
      <c r="W299" s="300"/>
      <c r="X299" s="294">
        <f t="shared" si="159"/>
        <v>0</v>
      </c>
      <c r="Y299" s="294">
        <f t="shared" si="160"/>
        <v>0</v>
      </c>
      <c r="Z299" s="294">
        <f t="shared" si="161"/>
        <v>0</v>
      </c>
      <c r="AA299" s="294">
        <f t="shared" si="162"/>
        <v>0</v>
      </c>
      <c r="AB299" s="294">
        <f t="shared" si="163"/>
        <v>0</v>
      </c>
      <c r="AC299" s="294">
        <f t="shared" si="164"/>
        <v>0</v>
      </c>
      <c r="AD299" s="284">
        <f t="shared" si="165"/>
        <v>0</v>
      </c>
      <c r="AE299" s="284">
        <f t="shared" si="166"/>
        <v>0</v>
      </c>
      <c r="AF299" s="284">
        <f t="shared" si="167"/>
        <v>0</v>
      </c>
      <c r="AG299" s="284">
        <f t="shared" si="168"/>
        <v>0</v>
      </c>
      <c r="AH299" s="284">
        <f t="shared" si="169"/>
        <v>0</v>
      </c>
      <c r="AI299" s="284">
        <f t="shared" si="170"/>
        <v>0</v>
      </c>
      <c r="AJ299" s="285">
        <f t="shared" si="171"/>
        <v>0</v>
      </c>
      <c r="AK299" s="285">
        <f t="shared" si="172"/>
        <v>0</v>
      </c>
      <c r="AL299" s="285">
        <f t="shared" si="173"/>
        <v>0</v>
      </c>
      <c r="AM299" s="285">
        <f t="shared" si="174"/>
        <v>0</v>
      </c>
      <c r="AN299" s="285">
        <f t="shared" si="175"/>
        <v>0</v>
      </c>
      <c r="AO299" s="285">
        <f t="shared" si="176"/>
        <v>0</v>
      </c>
      <c r="AP299" s="310">
        <f t="shared" si="177"/>
        <v>0</v>
      </c>
      <c r="AQ299" s="310">
        <f t="shared" si="178"/>
        <v>0</v>
      </c>
      <c r="AR299" s="310">
        <f t="shared" si="179"/>
        <v>0</v>
      </c>
      <c r="AS299" s="310">
        <f t="shared" si="180"/>
        <v>0</v>
      </c>
      <c r="AT299" s="310">
        <f t="shared" si="181"/>
        <v>0</v>
      </c>
      <c r="AU299" s="301">
        <f t="array" ref="AU299">IFERROR(INDEX(X299:AC299,SMALL(IF(AD299:AI299=AV299,COLUMN(AD299:AI299)-COLUMN(AD299)+1),COUNTIF(AP299:AP299,AV299))),0)</f>
        <v>0</v>
      </c>
      <c r="AV299" s="301">
        <f t="shared" si="182"/>
        <v>0</v>
      </c>
      <c r="AW299" s="301">
        <f t="array" ref="AW299">IFERROR(INDEX(AJ299:AO299,SMALL(IF(AD299:AI299=AV299,COLUMN(AD299:AI299)-COLUMN(AD299)+1),COUNTIF(AP299:AP299,AV299))),0)</f>
        <v>0</v>
      </c>
      <c r="AX299" s="302">
        <f t="array" ref="AX299">IFERROR(INDEX(X299:AC299,SMALL(IF(AD299:AI299=AY299,COLUMN(AD299:AI299)-COLUMN(AD299)+1),COUNTIF(AP299:AQ299,AY299))),0)</f>
        <v>0</v>
      </c>
      <c r="AY299" s="302">
        <f t="array" ref="AY299">IFERROR(LARGE(AD299:AI299,2),0)</f>
        <v>0</v>
      </c>
      <c r="AZ299" s="303">
        <f t="array" ref="AZ299">IFERROR(INDEX(AJ299:AO299,SMALL(IF(AD299:AI299=AY299,COLUMN(AD299:AI299)-COLUMN(AD299)+1),COUNTIF(AP299:AQ299,AY299))),0)</f>
        <v>0</v>
      </c>
      <c r="BA299" s="304">
        <f t="array" ref="BA299">IFERROR(INDEX(X299:AC299,SMALL(IF(AD299:AI299=BB299,COLUMN(AD299:AI299)-COLUMN(AD299)+1),COUNTIF(AP299:AR299,BB299))),0)</f>
        <v>0</v>
      </c>
      <c r="BB299" s="304">
        <f t="array" ref="BB299">IFERROR(LARGE(AD299:AI299,3),0)</f>
        <v>0</v>
      </c>
      <c r="BC299" s="304">
        <f t="array" ref="BC299">IFERROR(INDEX(AJ299:AO299,SMALL(IF(AD299:AI299=BB299,COLUMN(AD299:AI299)-COLUMN(AD299)+1),COUNTIF(AP299:AR299,BB299))),0)</f>
        <v>0</v>
      </c>
      <c r="BD299" s="305">
        <f t="array" ref="BD299">IFERROR(INDEX(X299:AC299,SMALL(IF(AD299:AI299=BE299,COLUMN(AD299:AI299)-COLUMN(AD299)+1),COUNTIF(AP299:AS299,BE299))),0)</f>
        <v>0</v>
      </c>
      <c r="BE299" s="305">
        <f t="shared" si="183"/>
        <v>0</v>
      </c>
      <c r="BF299" s="305">
        <f t="array" ref="BF299">IFERROR(INDEX(AJ299:AO299,SMALL(IF(AD299:AI299=BE299,COLUMN(AD299:AI299)-COLUMN(AD299)+1),COUNTIF(AP299:AS299,BE299))),0)</f>
        <v>0</v>
      </c>
      <c r="BG299" s="306">
        <f t="array" ref="BG299">IFERROR(INDEX(X299:AC299,SMALL(IF(AD299:AI299=BH299,COLUMN(AD299:AI299)-COLUMN(AD299)+1),COUNTIF(AP299:AT299,BH299))),0)</f>
        <v>0</v>
      </c>
      <c r="BH299" s="306">
        <f t="shared" si="184"/>
        <v>0</v>
      </c>
      <c r="BI299" s="306">
        <f t="array" ref="BI299">IFERROR(INDEX(AJ299:AO299,SMALL(IF(AD299:AI299=BH299,COLUMN(AD299:AI299)-COLUMN(AD299)+1),COUNTIF(AP299:AT299,BH299))),0)</f>
        <v>0</v>
      </c>
      <c r="BJ299" s="307">
        <f>IF(COUNTIF(AD299:AI299,0)=0,IF(COUNTIFS(AD299:AI299,"*F*")=0,SUM(LARGE(AD299:AI299,{1,2,3,4,5})),IF(COUNTIFS(AD299:AI299,"*F*")=1,SUM(LARGE(AD299:AI299,{1,2,3,4,5})),IF(COUNTIFS(AD299:AI299,"*F*")=2,"C",IF(COUNTIFS(AD299:AI299,"*F*")&gt;2,"F")))),IF(COUNTIFS(AD299:AH299,"*F*")=0,SUM(AD299:AH299),IF(COUNTIFS(AD299:AH299,"*F*")=1,"C",IF(COUNTIFS(AD299:AH299,"*F*")&gt;=2,"F"))))</f>
        <v>0</v>
      </c>
      <c r="BK299" s="308">
        <f t="shared" si="185"/>
        <v>0</v>
      </c>
    </row>
    <row r="300" spans="1:63" ht="15" x14ac:dyDescent="0.25">
      <c r="A300" s="317">
        <v>298</v>
      </c>
      <c r="B300" s="287" t="str">
        <f t="shared" si="158"/>
        <v/>
      </c>
      <c r="C300" s="300"/>
      <c r="D300" s="300"/>
      <c r="E300" s="300"/>
      <c r="F300" s="297"/>
      <c r="G300" s="297"/>
      <c r="H300" s="297"/>
      <c r="I300" s="298"/>
      <c r="J300" s="298"/>
      <c r="K300" s="299"/>
      <c r="L300" s="297"/>
      <c r="M300" s="297"/>
      <c r="N300" s="297"/>
      <c r="O300" s="297"/>
      <c r="P300" s="297"/>
      <c r="Q300" s="297"/>
      <c r="R300" s="297"/>
      <c r="S300" s="297"/>
      <c r="T300" s="297"/>
      <c r="U300" s="300"/>
      <c r="V300" s="300"/>
      <c r="W300" s="300"/>
      <c r="X300" s="294">
        <f t="shared" si="159"/>
        <v>0</v>
      </c>
      <c r="Y300" s="294">
        <f t="shared" si="160"/>
        <v>0</v>
      </c>
      <c r="Z300" s="294">
        <f t="shared" si="161"/>
        <v>0</v>
      </c>
      <c r="AA300" s="294">
        <f t="shared" si="162"/>
        <v>0</v>
      </c>
      <c r="AB300" s="294">
        <f t="shared" si="163"/>
        <v>0</v>
      </c>
      <c r="AC300" s="294">
        <f t="shared" si="164"/>
        <v>0</v>
      </c>
      <c r="AD300" s="284">
        <f t="shared" si="165"/>
        <v>0</v>
      </c>
      <c r="AE300" s="284">
        <f t="shared" si="166"/>
        <v>0</v>
      </c>
      <c r="AF300" s="284">
        <f t="shared" si="167"/>
        <v>0</v>
      </c>
      <c r="AG300" s="284">
        <f t="shared" si="168"/>
        <v>0</v>
      </c>
      <c r="AH300" s="284">
        <f t="shared" si="169"/>
        <v>0</v>
      </c>
      <c r="AI300" s="284">
        <f t="shared" si="170"/>
        <v>0</v>
      </c>
      <c r="AJ300" s="285">
        <f t="shared" si="171"/>
        <v>0</v>
      </c>
      <c r="AK300" s="285">
        <f t="shared" si="172"/>
        <v>0</v>
      </c>
      <c r="AL300" s="285">
        <f t="shared" si="173"/>
        <v>0</v>
      </c>
      <c r="AM300" s="285">
        <f t="shared" si="174"/>
        <v>0</v>
      </c>
      <c r="AN300" s="285">
        <f t="shared" si="175"/>
        <v>0</v>
      </c>
      <c r="AO300" s="285">
        <f t="shared" si="176"/>
        <v>0</v>
      </c>
      <c r="AP300" s="310">
        <f t="shared" si="177"/>
        <v>0</v>
      </c>
      <c r="AQ300" s="310">
        <f t="shared" si="178"/>
        <v>0</v>
      </c>
      <c r="AR300" s="310">
        <f t="shared" si="179"/>
        <v>0</v>
      </c>
      <c r="AS300" s="310">
        <f t="shared" si="180"/>
        <v>0</v>
      </c>
      <c r="AT300" s="310">
        <f t="shared" si="181"/>
        <v>0</v>
      </c>
      <c r="AU300" s="301">
        <f t="array" ref="AU300">IFERROR(INDEX(X300:AC300,SMALL(IF(AD300:AI300=AV300,COLUMN(AD300:AI300)-COLUMN(AD300)+1),COUNTIF(AP300:AP300,AV300))),0)</f>
        <v>0</v>
      </c>
      <c r="AV300" s="301">
        <f t="shared" si="182"/>
        <v>0</v>
      </c>
      <c r="AW300" s="301">
        <f t="array" ref="AW300">IFERROR(INDEX(AJ300:AO300,SMALL(IF(AD300:AI300=AV300,COLUMN(AD300:AI300)-COLUMN(AD300)+1),COUNTIF(AP300:AP300,AV300))),0)</f>
        <v>0</v>
      </c>
      <c r="AX300" s="302">
        <f t="array" ref="AX300">IFERROR(INDEX(X300:AC300,SMALL(IF(AD300:AI300=AY300,COLUMN(AD300:AI300)-COLUMN(AD300)+1),COUNTIF(AP300:AQ300,AY300))),0)</f>
        <v>0</v>
      </c>
      <c r="AY300" s="302">
        <f t="array" ref="AY300">IFERROR(LARGE(AD300:AI300,2),0)</f>
        <v>0</v>
      </c>
      <c r="AZ300" s="303">
        <f t="array" ref="AZ300">IFERROR(INDEX(AJ300:AO300,SMALL(IF(AD300:AI300=AY300,COLUMN(AD300:AI300)-COLUMN(AD300)+1),COUNTIF(AP300:AQ300,AY300))),0)</f>
        <v>0</v>
      </c>
      <c r="BA300" s="304">
        <f t="array" ref="BA300">IFERROR(INDEX(X300:AC300,SMALL(IF(AD300:AI300=BB300,COLUMN(AD300:AI300)-COLUMN(AD300)+1),COUNTIF(AP300:AR300,BB300))),0)</f>
        <v>0</v>
      </c>
      <c r="BB300" s="304">
        <f t="array" ref="BB300">IFERROR(LARGE(AD300:AI300,3),0)</f>
        <v>0</v>
      </c>
      <c r="BC300" s="304">
        <f t="array" ref="BC300">IFERROR(INDEX(AJ300:AO300,SMALL(IF(AD300:AI300=BB300,COLUMN(AD300:AI300)-COLUMN(AD300)+1),COUNTIF(AP300:AR300,BB300))),0)</f>
        <v>0</v>
      </c>
      <c r="BD300" s="305">
        <f t="array" ref="BD300">IFERROR(INDEX(X300:AC300,SMALL(IF(AD300:AI300=BE300,COLUMN(AD300:AI300)-COLUMN(AD300)+1),COUNTIF(AP300:AS300,BE300))),0)</f>
        <v>0</v>
      </c>
      <c r="BE300" s="305">
        <f t="shared" si="183"/>
        <v>0</v>
      </c>
      <c r="BF300" s="305">
        <f t="array" ref="BF300">IFERROR(INDEX(AJ300:AO300,SMALL(IF(AD300:AI300=BE300,COLUMN(AD300:AI300)-COLUMN(AD300)+1),COUNTIF(AP300:AS300,BE300))),0)</f>
        <v>0</v>
      </c>
      <c r="BG300" s="306">
        <f t="array" ref="BG300">IFERROR(INDEX(X300:AC300,SMALL(IF(AD300:AI300=BH300,COLUMN(AD300:AI300)-COLUMN(AD300)+1),COUNTIF(AP300:AT300,BH300))),0)</f>
        <v>0</v>
      </c>
      <c r="BH300" s="306">
        <f t="shared" si="184"/>
        <v>0</v>
      </c>
      <c r="BI300" s="306">
        <f t="array" ref="BI300">IFERROR(INDEX(AJ300:AO300,SMALL(IF(AD300:AI300=BH300,COLUMN(AD300:AI300)-COLUMN(AD300)+1),COUNTIF(AP300:AT300,BH300))),0)</f>
        <v>0</v>
      </c>
      <c r="BJ300" s="307">
        <f>IF(COUNTIF(AD300:AI300,0)=0,IF(COUNTIFS(AD300:AI300,"*F*")=0,SUM(LARGE(AD300:AI300,{1,2,3,4,5})),IF(COUNTIFS(AD300:AI300,"*F*")=1,SUM(LARGE(AD300:AI300,{1,2,3,4,5})),IF(COUNTIFS(AD300:AI300,"*F*")=2,"C",IF(COUNTIFS(AD300:AI300,"*F*")&gt;2,"F")))),IF(COUNTIFS(AD300:AH300,"*F*")=0,SUM(AD300:AH300),IF(COUNTIFS(AD300:AH300,"*F*")=1,"C",IF(COUNTIFS(AD300:AH300,"*F*")&gt;=2,"F"))))</f>
        <v>0</v>
      </c>
      <c r="BK300" s="308">
        <f t="shared" si="185"/>
        <v>0</v>
      </c>
    </row>
    <row r="301" spans="1:63" ht="15" x14ac:dyDescent="0.25">
      <c r="A301" s="317">
        <v>299</v>
      </c>
      <c r="B301" s="287" t="str">
        <f t="shared" si="158"/>
        <v/>
      </c>
      <c r="C301" s="300"/>
      <c r="D301" s="300"/>
      <c r="E301" s="300"/>
      <c r="F301" s="297"/>
      <c r="G301" s="297"/>
      <c r="H301" s="297"/>
      <c r="I301" s="298"/>
      <c r="J301" s="298"/>
      <c r="K301" s="299"/>
      <c r="L301" s="297"/>
      <c r="M301" s="297"/>
      <c r="N301" s="297"/>
      <c r="O301" s="297"/>
      <c r="P301" s="297"/>
      <c r="Q301" s="297"/>
      <c r="R301" s="297"/>
      <c r="S301" s="297"/>
      <c r="T301" s="297"/>
      <c r="U301" s="300"/>
      <c r="V301" s="300"/>
      <c r="W301" s="300"/>
      <c r="X301" s="294">
        <f t="shared" si="159"/>
        <v>0</v>
      </c>
      <c r="Y301" s="294">
        <f t="shared" si="160"/>
        <v>0</v>
      </c>
      <c r="Z301" s="294">
        <f t="shared" si="161"/>
        <v>0</v>
      </c>
      <c r="AA301" s="294">
        <f t="shared" si="162"/>
        <v>0</v>
      </c>
      <c r="AB301" s="294">
        <f t="shared" si="163"/>
        <v>0</v>
      </c>
      <c r="AC301" s="294">
        <f t="shared" si="164"/>
        <v>0</v>
      </c>
      <c r="AD301" s="284">
        <f t="shared" si="165"/>
        <v>0</v>
      </c>
      <c r="AE301" s="284">
        <f t="shared" si="166"/>
        <v>0</v>
      </c>
      <c r="AF301" s="284">
        <f t="shared" si="167"/>
        <v>0</v>
      </c>
      <c r="AG301" s="284">
        <f t="shared" si="168"/>
        <v>0</v>
      </c>
      <c r="AH301" s="284">
        <f t="shared" si="169"/>
        <v>0</v>
      </c>
      <c r="AI301" s="284">
        <f t="shared" si="170"/>
        <v>0</v>
      </c>
      <c r="AJ301" s="285">
        <f t="shared" si="171"/>
        <v>0</v>
      </c>
      <c r="AK301" s="285">
        <f t="shared" si="172"/>
        <v>0</v>
      </c>
      <c r="AL301" s="285">
        <f t="shared" si="173"/>
        <v>0</v>
      </c>
      <c r="AM301" s="285">
        <f t="shared" si="174"/>
        <v>0</v>
      </c>
      <c r="AN301" s="285">
        <f t="shared" si="175"/>
        <v>0</v>
      </c>
      <c r="AO301" s="285">
        <f t="shared" si="176"/>
        <v>0</v>
      </c>
      <c r="AP301" s="310">
        <f t="shared" si="177"/>
        <v>0</v>
      </c>
      <c r="AQ301" s="310">
        <f t="shared" si="178"/>
        <v>0</v>
      </c>
      <c r="AR301" s="310">
        <f t="shared" si="179"/>
        <v>0</v>
      </c>
      <c r="AS301" s="310">
        <f t="shared" si="180"/>
        <v>0</v>
      </c>
      <c r="AT301" s="310">
        <f t="shared" si="181"/>
        <v>0</v>
      </c>
      <c r="AU301" s="301">
        <f t="array" ref="AU301">IFERROR(INDEX(X301:AC301,SMALL(IF(AD301:AI301=AV301,COLUMN(AD301:AI301)-COLUMN(AD301)+1),COUNTIF(AP301:AP301,AV301))),0)</f>
        <v>0</v>
      </c>
      <c r="AV301" s="301">
        <f t="shared" si="182"/>
        <v>0</v>
      </c>
      <c r="AW301" s="301">
        <f t="array" ref="AW301">IFERROR(INDEX(AJ301:AO301,SMALL(IF(AD301:AI301=AV301,COLUMN(AD301:AI301)-COLUMN(AD301)+1),COUNTIF(AP301:AP301,AV301))),0)</f>
        <v>0</v>
      </c>
      <c r="AX301" s="302">
        <f t="array" ref="AX301">IFERROR(INDEX(X301:AC301,SMALL(IF(AD301:AI301=AY301,COLUMN(AD301:AI301)-COLUMN(AD301)+1),COUNTIF(AP301:AQ301,AY301))),0)</f>
        <v>0</v>
      </c>
      <c r="AY301" s="302">
        <f t="array" ref="AY301">IFERROR(LARGE(AD301:AI301,2),0)</f>
        <v>0</v>
      </c>
      <c r="AZ301" s="303">
        <f t="array" ref="AZ301">IFERROR(INDEX(AJ301:AO301,SMALL(IF(AD301:AI301=AY301,COLUMN(AD301:AI301)-COLUMN(AD301)+1),COUNTIF(AP301:AQ301,AY301))),0)</f>
        <v>0</v>
      </c>
      <c r="BA301" s="304">
        <f t="array" ref="BA301">IFERROR(INDEX(X301:AC301,SMALL(IF(AD301:AI301=BB301,COLUMN(AD301:AI301)-COLUMN(AD301)+1),COUNTIF(AP301:AR301,BB301))),0)</f>
        <v>0</v>
      </c>
      <c r="BB301" s="304">
        <f t="array" ref="BB301">IFERROR(LARGE(AD301:AI301,3),0)</f>
        <v>0</v>
      </c>
      <c r="BC301" s="304">
        <f t="array" ref="BC301">IFERROR(INDEX(AJ301:AO301,SMALL(IF(AD301:AI301=BB301,COLUMN(AD301:AI301)-COLUMN(AD301)+1),COUNTIF(AP301:AR301,BB301))),0)</f>
        <v>0</v>
      </c>
      <c r="BD301" s="305">
        <f t="array" ref="BD301">IFERROR(INDEX(X301:AC301,SMALL(IF(AD301:AI301=BE301,COLUMN(AD301:AI301)-COLUMN(AD301)+1),COUNTIF(AP301:AS301,BE301))),0)</f>
        <v>0</v>
      </c>
      <c r="BE301" s="305">
        <f t="shared" si="183"/>
        <v>0</v>
      </c>
      <c r="BF301" s="305">
        <f t="array" ref="BF301">IFERROR(INDEX(AJ301:AO301,SMALL(IF(AD301:AI301=BE301,COLUMN(AD301:AI301)-COLUMN(AD301)+1),COUNTIF(AP301:AS301,BE301))),0)</f>
        <v>0</v>
      </c>
      <c r="BG301" s="306">
        <f t="array" ref="BG301">IFERROR(INDEX(X301:AC301,SMALL(IF(AD301:AI301=BH301,COLUMN(AD301:AI301)-COLUMN(AD301)+1),COUNTIF(AP301:AT301,BH301))),0)</f>
        <v>0</v>
      </c>
      <c r="BH301" s="306">
        <f t="shared" si="184"/>
        <v>0</v>
      </c>
      <c r="BI301" s="306">
        <f t="array" ref="BI301">IFERROR(INDEX(AJ301:AO301,SMALL(IF(AD301:AI301=BH301,COLUMN(AD301:AI301)-COLUMN(AD301)+1),COUNTIF(AP301:AT301,BH301))),0)</f>
        <v>0</v>
      </c>
      <c r="BJ301" s="307">
        <f>IF(COUNTIF(AD301:AI301,0)=0,IF(COUNTIFS(AD301:AI301,"*F*")=0,SUM(LARGE(AD301:AI301,{1,2,3,4,5})),IF(COUNTIFS(AD301:AI301,"*F*")=1,SUM(LARGE(AD301:AI301,{1,2,3,4,5})),IF(COUNTIFS(AD301:AI301,"*F*")=2,"C",IF(COUNTIFS(AD301:AI301,"*F*")&gt;2,"F")))),IF(COUNTIFS(AD301:AH301,"*F*")=0,SUM(AD301:AH301),IF(COUNTIFS(AD301:AH301,"*F*")=1,"C",IF(COUNTIFS(AD301:AH301,"*F*")&gt;=2,"F"))))</f>
        <v>0</v>
      </c>
      <c r="BK301" s="308">
        <f t="shared" si="185"/>
        <v>0</v>
      </c>
    </row>
    <row r="302" spans="1:63" ht="15" x14ac:dyDescent="0.25">
      <c r="A302" s="317">
        <v>300</v>
      </c>
      <c r="B302" s="287" t="str">
        <f t="shared" si="158"/>
        <v/>
      </c>
      <c r="C302" s="300"/>
      <c r="D302" s="300"/>
      <c r="E302" s="300"/>
      <c r="F302" s="297"/>
      <c r="G302" s="297"/>
      <c r="H302" s="297"/>
      <c r="I302" s="298"/>
      <c r="J302" s="298"/>
      <c r="K302" s="299"/>
      <c r="L302" s="297"/>
      <c r="M302" s="297"/>
      <c r="N302" s="297"/>
      <c r="O302" s="297"/>
      <c r="P302" s="297"/>
      <c r="Q302" s="297"/>
      <c r="R302" s="297"/>
      <c r="S302" s="297"/>
      <c r="T302" s="297"/>
      <c r="U302" s="300"/>
      <c r="V302" s="300"/>
      <c r="W302" s="300"/>
      <c r="X302" s="294">
        <f t="shared" si="159"/>
        <v>0</v>
      </c>
      <c r="Y302" s="294">
        <f t="shared" si="160"/>
        <v>0</v>
      </c>
      <c r="Z302" s="294">
        <f t="shared" si="161"/>
        <v>0</v>
      </c>
      <c r="AA302" s="294">
        <f t="shared" si="162"/>
        <v>0</v>
      </c>
      <c r="AB302" s="294">
        <f t="shared" si="163"/>
        <v>0</v>
      </c>
      <c r="AC302" s="294">
        <f t="shared" si="164"/>
        <v>0</v>
      </c>
      <c r="AD302" s="284">
        <f t="shared" si="165"/>
        <v>0</v>
      </c>
      <c r="AE302" s="284">
        <f t="shared" si="166"/>
        <v>0</v>
      </c>
      <c r="AF302" s="284">
        <f t="shared" si="167"/>
        <v>0</v>
      </c>
      <c r="AG302" s="284">
        <f t="shared" si="168"/>
        <v>0</v>
      </c>
      <c r="AH302" s="284">
        <f t="shared" si="169"/>
        <v>0</v>
      </c>
      <c r="AI302" s="284">
        <f t="shared" si="170"/>
        <v>0</v>
      </c>
      <c r="AJ302" s="285">
        <f t="shared" si="171"/>
        <v>0</v>
      </c>
      <c r="AK302" s="285">
        <f t="shared" si="172"/>
        <v>0</v>
      </c>
      <c r="AL302" s="285">
        <f t="shared" si="173"/>
        <v>0</v>
      </c>
      <c r="AM302" s="285">
        <f t="shared" si="174"/>
        <v>0</v>
      </c>
      <c r="AN302" s="285">
        <f t="shared" si="175"/>
        <v>0</v>
      </c>
      <c r="AO302" s="285">
        <f t="shared" si="176"/>
        <v>0</v>
      </c>
      <c r="AP302" s="310">
        <f t="shared" si="177"/>
        <v>0</v>
      </c>
      <c r="AQ302" s="310">
        <f t="shared" si="178"/>
        <v>0</v>
      </c>
      <c r="AR302" s="310">
        <f t="shared" si="179"/>
        <v>0</v>
      </c>
      <c r="AS302" s="310">
        <f t="shared" si="180"/>
        <v>0</v>
      </c>
      <c r="AT302" s="310">
        <f t="shared" si="181"/>
        <v>0</v>
      </c>
      <c r="AU302" s="301">
        <f t="array" ref="AU302">IFERROR(INDEX(X302:AC302,SMALL(IF(AD302:AI302=AV302,COLUMN(AD302:AI302)-COLUMN(AD302)+1),COUNTIF(AP302:AP302,AV302))),0)</f>
        <v>0</v>
      </c>
      <c r="AV302" s="301">
        <f t="shared" si="182"/>
        <v>0</v>
      </c>
      <c r="AW302" s="301">
        <f t="array" ref="AW302">IFERROR(INDEX(AJ302:AO302,SMALL(IF(AD302:AI302=AV302,COLUMN(AD302:AI302)-COLUMN(AD302)+1),COUNTIF(AP302:AP302,AV302))),0)</f>
        <v>0</v>
      </c>
      <c r="AX302" s="302">
        <f t="array" ref="AX302">IFERROR(INDEX(X302:AC302,SMALL(IF(AD302:AI302=AY302,COLUMN(AD302:AI302)-COLUMN(AD302)+1),COUNTIF(AP302:AQ302,AY302))),0)</f>
        <v>0</v>
      </c>
      <c r="AY302" s="302">
        <f t="array" ref="AY302">IFERROR(LARGE(AD302:AI302,2),0)</f>
        <v>0</v>
      </c>
      <c r="AZ302" s="303">
        <f t="array" ref="AZ302">IFERROR(INDEX(AJ302:AO302,SMALL(IF(AD302:AI302=AY302,COLUMN(AD302:AI302)-COLUMN(AD302)+1),COUNTIF(AP302:AQ302,AY302))),0)</f>
        <v>0</v>
      </c>
      <c r="BA302" s="304">
        <f t="array" ref="BA302">IFERROR(INDEX(X302:AC302,SMALL(IF(AD302:AI302=BB302,COLUMN(AD302:AI302)-COLUMN(AD302)+1),COUNTIF(AP302:AR302,BB302))),0)</f>
        <v>0</v>
      </c>
      <c r="BB302" s="304">
        <f t="array" ref="BB302">IFERROR(LARGE(AD302:AI302,3),0)</f>
        <v>0</v>
      </c>
      <c r="BC302" s="304">
        <f t="array" ref="BC302">IFERROR(INDEX(AJ302:AO302,SMALL(IF(AD302:AI302=BB302,COLUMN(AD302:AI302)-COLUMN(AD302)+1),COUNTIF(AP302:AR302,BB302))),0)</f>
        <v>0</v>
      </c>
      <c r="BD302" s="305">
        <f t="array" ref="BD302">IFERROR(INDEX(X302:AC302,SMALL(IF(AD302:AI302=BE302,COLUMN(AD302:AI302)-COLUMN(AD302)+1),COUNTIF(AP302:AS302,BE302))),0)</f>
        <v>0</v>
      </c>
      <c r="BE302" s="305">
        <f t="shared" si="183"/>
        <v>0</v>
      </c>
      <c r="BF302" s="305">
        <f t="array" ref="BF302">IFERROR(INDEX(AJ302:AO302,SMALL(IF(AD302:AI302=BE302,COLUMN(AD302:AI302)-COLUMN(AD302)+1),COUNTIF(AP302:AS302,BE302))),0)</f>
        <v>0</v>
      </c>
      <c r="BG302" s="306">
        <f t="array" ref="BG302">IFERROR(INDEX(X302:AC302,SMALL(IF(AD302:AI302=BH302,COLUMN(AD302:AI302)-COLUMN(AD302)+1),COUNTIF(AP302:AT302,BH302))),0)</f>
        <v>0</v>
      </c>
      <c r="BH302" s="306">
        <f t="shared" si="184"/>
        <v>0</v>
      </c>
      <c r="BI302" s="306">
        <f t="array" ref="BI302">IFERROR(INDEX(AJ302:AO302,SMALL(IF(AD302:AI302=BH302,COLUMN(AD302:AI302)-COLUMN(AD302)+1),COUNTIF(AP302:AT302,BH302))),0)</f>
        <v>0</v>
      </c>
      <c r="BJ302" s="307">
        <f>IF(COUNTIF(AD302:AI302,0)=0,IF(COUNTIFS(AD302:AI302,"*F*")=0,SUM(LARGE(AD302:AI302,{1,2,3,4,5})),IF(COUNTIFS(AD302:AI302,"*F*")=1,SUM(LARGE(AD302:AI302,{1,2,3,4,5})),IF(COUNTIFS(AD302:AI302,"*F*")=2,"C",IF(COUNTIFS(AD302:AI302,"*F*")&gt;2,"F")))),IF(COUNTIFS(AD302:AH302,"*F*")=0,SUM(AD302:AH302),IF(COUNTIFS(AD302:AH302,"*F*")=1,"C",IF(COUNTIFS(AD302:AH302,"*F*")&gt;=2,"F"))))</f>
        <v>0</v>
      </c>
      <c r="BK302" s="308">
        <f t="shared" si="185"/>
        <v>0</v>
      </c>
    </row>
  </sheetData>
  <sheetProtection selectLockedCells="1"/>
  <mergeCells count="19">
    <mergeCell ref="U1:W1"/>
    <mergeCell ref="F1:H1"/>
    <mergeCell ref="I1:K1"/>
    <mergeCell ref="L1:N1"/>
    <mergeCell ref="O1:Q1"/>
    <mergeCell ref="R1:T1"/>
    <mergeCell ref="B1:B2"/>
    <mergeCell ref="A1:A2"/>
    <mergeCell ref="D1:D2"/>
    <mergeCell ref="E1:E2"/>
    <mergeCell ref="C1:C2"/>
    <mergeCell ref="BD1:BF1"/>
    <mergeCell ref="BG1:BI1"/>
    <mergeCell ref="AP1:AT2"/>
    <mergeCell ref="BK1:BK2"/>
    <mergeCell ref="BJ1:BJ2"/>
    <mergeCell ref="AU1:AW1"/>
    <mergeCell ref="AX1:AZ1"/>
    <mergeCell ref="BA1:BC1"/>
  </mergeCells>
  <conditionalFormatting sqref="I82:I302">
    <cfRule type="cellIs" dxfId="1563" priority="2251" operator="equal">
      <formula>83</formula>
    </cfRule>
  </conditionalFormatting>
  <conditionalFormatting sqref="B3:B302">
    <cfRule type="cellIs" dxfId="1562" priority="2248" operator="equal">
      <formula>H</formula>
    </cfRule>
    <cfRule type="cellIs" dxfId="1561" priority="2249" operator="equal">
      <formula>"C"</formula>
    </cfRule>
    <cfRule type="cellIs" dxfId="1560" priority="2250" operator="equal">
      <formula>"S"</formula>
    </cfRule>
  </conditionalFormatting>
  <conditionalFormatting sqref="F82:F302 I82:I302 L82:L302 O82:O302 R82:R302 U76:U302">
    <cfRule type="cellIs" dxfId="1559" priority="2247" operator="equal">
      <formula>48</formula>
    </cfRule>
    <cfRule type="cellIs" dxfId="1558" priority="2252" operator="equal">
      <formula>83</formula>
    </cfRule>
    <cfRule type="cellIs" dxfId="1557" priority="2253" operator="equal">
      <formula>29</formula>
    </cfRule>
    <cfRule type="cellIs" dxfId="1556" priority="2254" operator="equal">
      <formula>65</formula>
    </cfRule>
    <cfRule type="cellIs" dxfId="1555" priority="2255" operator="equal">
      <formula>55</formula>
    </cfRule>
    <cfRule type="cellIs" dxfId="1554" priority="2256" operator="equal">
      <formula>54</formula>
    </cfRule>
    <cfRule type="cellIs" dxfId="1553" priority="2257" operator="equal">
      <formula>44</formula>
    </cfRule>
    <cfRule type="cellIs" dxfId="1552" priority="2258" operator="equal">
      <formula>43</formula>
    </cfRule>
    <cfRule type="cellIs" dxfId="1551" priority="2259" operator="equal">
      <formula>42</formula>
    </cfRule>
    <cfRule type="cellIs" dxfId="1550" priority="2260" operator="equal">
      <formula>41</formula>
    </cfRule>
    <cfRule type="cellIs" dxfId="1549" priority="2261" operator="equal">
      <formula>41</formula>
    </cfRule>
    <cfRule type="cellIs" dxfId="1548" priority="2262" operator="equal">
      <formula>30</formula>
    </cfRule>
    <cfRule type="cellIs" dxfId="1547" priority="2263" operator="equal">
      <formula>28</formula>
    </cfRule>
    <cfRule type="cellIs" dxfId="1546" priority="2264" operator="equal">
      <formula>28</formula>
    </cfRule>
    <cfRule type="cellIs" dxfId="1545" priority="2265" operator="equal">
      <formula>27</formula>
    </cfRule>
    <cfRule type="cellIs" dxfId="1544" priority="2266" operator="equal">
      <formula>302</formula>
    </cfRule>
    <cfRule type="cellIs" dxfId="1543" priority="2267" operator="equal">
      <formula>301</formula>
    </cfRule>
  </conditionalFormatting>
  <conditionalFormatting sqref="C71:C302">
    <cfRule type="cellIs" dxfId="1542" priority="2188" operator="equal">
      <formula>"F"</formula>
    </cfRule>
    <cfRule type="cellIs" dxfId="1541" priority="2189" operator="equal">
      <formula>"M"</formula>
    </cfRule>
  </conditionalFormatting>
  <conditionalFormatting sqref="BK3:BK302">
    <cfRule type="cellIs" dxfId="1540" priority="2186" operator="equal">
      <formula>"F"</formula>
    </cfRule>
    <cfRule type="cellIs" dxfId="1539" priority="2187" operator="equal">
      <formula>"C"</formula>
    </cfRule>
  </conditionalFormatting>
  <conditionalFormatting sqref="AU1:BI302 AD3:AO302">
    <cfRule type="containsText" dxfId="1538" priority="2183" operator="containsText" text="F">
      <formula>NOT(ISERROR(SEARCH("F",AD1)))</formula>
    </cfRule>
  </conditionalFormatting>
  <conditionalFormatting sqref="BJ3:BJ302">
    <cfRule type="cellIs" dxfId="1537" priority="2177" operator="equal">
      <formula>"C"</formula>
    </cfRule>
    <cfRule type="cellIs" dxfId="1536" priority="2178" operator="equal">
      <formula>"F"</formula>
    </cfRule>
  </conditionalFormatting>
  <conditionalFormatting sqref="I82:I83">
    <cfRule type="cellIs" dxfId="1535" priority="2144" operator="equal">
      <formula>83</formula>
    </cfRule>
  </conditionalFormatting>
  <conditionalFormatting sqref="F82:F83 I82:I83 L82:L83 O82:O83 R82:R83">
    <cfRule type="cellIs" dxfId="1534" priority="2127" operator="equal">
      <formula>48</formula>
    </cfRule>
    <cfRule type="cellIs" dxfId="1533" priority="2128" operator="equal">
      <formula>83</formula>
    </cfRule>
    <cfRule type="cellIs" dxfId="1532" priority="2129" operator="equal">
      <formula>29</formula>
    </cfRule>
    <cfRule type="cellIs" dxfId="1531" priority="2130" operator="equal">
      <formula>65</formula>
    </cfRule>
    <cfRule type="cellIs" dxfId="1530" priority="2131" operator="equal">
      <formula>55</formula>
    </cfRule>
    <cfRule type="cellIs" dxfId="1529" priority="2132" operator="equal">
      <formula>54</formula>
    </cfRule>
    <cfRule type="cellIs" dxfId="1528" priority="2133" operator="equal">
      <formula>44</formula>
    </cfRule>
    <cfRule type="cellIs" dxfId="1527" priority="2134" operator="equal">
      <formula>43</formula>
    </cfRule>
    <cfRule type="cellIs" dxfId="1526" priority="2135" operator="equal">
      <formula>42</formula>
    </cfRule>
    <cfRule type="cellIs" dxfId="1525" priority="2136" operator="equal">
      <formula>41</formula>
    </cfRule>
    <cfRule type="cellIs" dxfId="1524" priority="2137" operator="equal">
      <formula>41</formula>
    </cfRule>
    <cfRule type="cellIs" dxfId="1523" priority="2138" operator="equal">
      <formula>30</formula>
    </cfRule>
    <cfRule type="cellIs" dxfId="1522" priority="2139" operator="equal">
      <formula>28</formula>
    </cfRule>
    <cfRule type="cellIs" dxfId="1521" priority="2140" operator="equal">
      <formula>28</formula>
    </cfRule>
    <cfRule type="cellIs" dxfId="1520" priority="2141" operator="equal">
      <formula>27</formula>
    </cfRule>
    <cfRule type="cellIs" dxfId="1519" priority="2142" operator="equal">
      <formula>302</formula>
    </cfRule>
    <cfRule type="cellIs" dxfId="1518" priority="2143" operator="equal">
      <formula>301</formula>
    </cfRule>
  </conditionalFormatting>
  <conditionalFormatting sqref="I82:I83">
    <cfRule type="cellIs" dxfId="1517" priority="2126" operator="equal">
      <formula>83</formula>
    </cfRule>
  </conditionalFormatting>
  <conditionalFormatting sqref="F82:F83 I82:I83 L82:L83 O82:O83 R82:R83">
    <cfRule type="cellIs" dxfId="1516" priority="2109" operator="equal">
      <formula>48</formula>
    </cfRule>
    <cfRule type="cellIs" dxfId="1515" priority="2110" operator="equal">
      <formula>83</formula>
    </cfRule>
    <cfRule type="cellIs" dxfId="1514" priority="2111" operator="equal">
      <formula>29</formula>
    </cfRule>
    <cfRule type="cellIs" dxfId="1513" priority="2112" operator="equal">
      <formula>65</formula>
    </cfRule>
    <cfRule type="cellIs" dxfId="1512" priority="2113" operator="equal">
      <formula>55</formula>
    </cfRule>
    <cfRule type="cellIs" dxfId="1511" priority="2114" operator="equal">
      <formula>54</formula>
    </cfRule>
    <cfRule type="cellIs" dxfId="1510" priority="2115" operator="equal">
      <formula>44</formula>
    </cfRule>
    <cfRule type="cellIs" dxfId="1509" priority="2116" operator="equal">
      <formula>43</formula>
    </cfRule>
    <cfRule type="cellIs" dxfId="1508" priority="2117" operator="equal">
      <formula>42</formula>
    </cfRule>
    <cfRule type="cellIs" dxfId="1507" priority="2118" operator="equal">
      <formula>41</formula>
    </cfRule>
    <cfRule type="cellIs" dxfId="1506" priority="2119" operator="equal">
      <formula>41</formula>
    </cfRule>
    <cfRule type="cellIs" dxfId="1505" priority="2120" operator="equal">
      <formula>30</formula>
    </cfRule>
    <cfRule type="cellIs" dxfId="1504" priority="2121" operator="equal">
      <formula>28</formula>
    </cfRule>
    <cfRule type="cellIs" dxfId="1503" priority="2122" operator="equal">
      <formula>28</formula>
    </cfRule>
    <cfRule type="cellIs" dxfId="1502" priority="2123" operator="equal">
      <formula>27</formula>
    </cfRule>
    <cfRule type="cellIs" dxfId="1501" priority="2124" operator="equal">
      <formula>302</formula>
    </cfRule>
    <cfRule type="cellIs" dxfId="1500" priority="2125" operator="equal">
      <formula>301</formula>
    </cfRule>
  </conditionalFormatting>
  <conditionalFormatting sqref="C71:C294">
    <cfRule type="cellIs" dxfId="1499" priority="2107" operator="equal">
      <formula>"F"</formula>
    </cfRule>
    <cfRule type="cellIs" dxfId="1498" priority="2108" operator="equal">
      <formula>"M"</formula>
    </cfRule>
  </conditionalFormatting>
  <conditionalFormatting sqref="C71:C84">
    <cfRule type="cellIs" dxfId="1497" priority="2105" operator="equal">
      <formula>"F"</formula>
    </cfRule>
    <cfRule type="cellIs" dxfId="1496" priority="2106" operator="equal">
      <formula>"M"</formula>
    </cfRule>
  </conditionalFormatting>
  <conditionalFormatting sqref="I82:I302">
    <cfRule type="cellIs" dxfId="1495" priority="2104" operator="equal">
      <formula>83</formula>
    </cfRule>
  </conditionalFormatting>
  <conditionalFormatting sqref="F82:F302 I82:I302 L82:L302 O82:O302 R82:R302 U76:U302">
    <cfRule type="cellIs" dxfId="1494" priority="2087" operator="equal">
      <formula>48</formula>
    </cfRule>
    <cfRule type="cellIs" dxfId="1493" priority="2088" operator="equal">
      <formula>83</formula>
    </cfRule>
    <cfRule type="cellIs" dxfId="1492" priority="2089" operator="equal">
      <formula>29</formula>
    </cfRule>
    <cfRule type="cellIs" dxfId="1491" priority="2090" operator="equal">
      <formula>65</formula>
    </cfRule>
    <cfRule type="cellIs" dxfId="1490" priority="2091" operator="equal">
      <formula>55</formula>
    </cfRule>
    <cfRule type="cellIs" dxfId="1489" priority="2092" operator="equal">
      <formula>54</formula>
    </cfRule>
    <cfRule type="cellIs" dxfId="1488" priority="2093" operator="equal">
      <formula>44</formula>
    </cfRule>
    <cfRule type="cellIs" dxfId="1487" priority="2094" operator="equal">
      <formula>43</formula>
    </cfRule>
    <cfRule type="cellIs" dxfId="1486" priority="2095" operator="equal">
      <formula>42</formula>
    </cfRule>
    <cfRule type="cellIs" dxfId="1485" priority="2096" operator="equal">
      <formula>41</formula>
    </cfRule>
    <cfRule type="cellIs" dxfId="1484" priority="2097" operator="equal">
      <formula>41</formula>
    </cfRule>
    <cfRule type="cellIs" dxfId="1483" priority="2098" operator="equal">
      <formula>30</formula>
    </cfRule>
    <cfRule type="cellIs" dxfId="1482" priority="2099" operator="equal">
      <formula>28</formula>
    </cfRule>
    <cfRule type="cellIs" dxfId="1481" priority="2100" operator="equal">
      <formula>28</formula>
    </cfRule>
    <cfRule type="cellIs" dxfId="1480" priority="2101" operator="equal">
      <formula>27</formula>
    </cfRule>
    <cfRule type="cellIs" dxfId="1479" priority="2102" operator="equal">
      <formula>302</formula>
    </cfRule>
    <cfRule type="cellIs" dxfId="1478" priority="2103" operator="equal">
      <formula>301</formula>
    </cfRule>
  </conditionalFormatting>
  <conditionalFormatting sqref="C71:C302">
    <cfRule type="cellIs" dxfId="1477" priority="2085" operator="equal">
      <formula>"F"</formula>
    </cfRule>
    <cfRule type="cellIs" dxfId="1476" priority="2086" operator="equal">
      <formula>"M"</formula>
    </cfRule>
  </conditionalFormatting>
  <conditionalFormatting sqref="I82:I83">
    <cfRule type="cellIs" dxfId="1475" priority="2084" operator="equal">
      <formula>83</formula>
    </cfRule>
  </conditionalFormatting>
  <conditionalFormatting sqref="F82:F83 I82:I83 L82:L83 O82:O83 R82:R83">
    <cfRule type="cellIs" dxfId="1474" priority="2067" operator="equal">
      <formula>48</formula>
    </cfRule>
    <cfRule type="cellIs" dxfId="1473" priority="2068" operator="equal">
      <formula>83</formula>
    </cfRule>
    <cfRule type="cellIs" dxfId="1472" priority="2069" operator="equal">
      <formula>29</formula>
    </cfRule>
    <cfRule type="cellIs" dxfId="1471" priority="2070" operator="equal">
      <formula>65</formula>
    </cfRule>
    <cfRule type="cellIs" dxfId="1470" priority="2071" operator="equal">
      <formula>55</formula>
    </cfRule>
    <cfRule type="cellIs" dxfId="1469" priority="2072" operator="equal">
      <formula>54</formula>
    </cfRule>
    <cfRule type="cellIs" dxfId="1468" priority="2073" operator="equal">
      <formula>44</formula>
    </cfRule>
    <cfRule type="cellIs" dxfId="1467" priority="2074" operator="equal">
      <formula>43</formula>
    </cfRule>
    <cfRule type="cellIs" dxfId="1466" priority="2075" operator="equal">
      <formula>42</formula>
    </cfRule>
    <cfRule type="cellIs" dxfId="1465" priority="2076" operator="equal">
      <formula>41</formula>
    </cfRule>
    <cfRule type="cellIs" dxfId="1464" priority="2077" operator="equal">
      <formula>41</formula>
    </cfRule>
    <cfRule type="cellIs" dxfId="1463" priority="2078" operator="equal">
      <formula>30</formula>
    </cfRule>
    <cfRule type="cellIs" dxfId="1462" priority="2079" operator="equal">
      <formula>28</formula>
    </cfRule>
    <cfRule type="cellIs" dxfId="1461" priority="2080" operator="equal">
      <formula>28</formula>
    </cfRule>
    <cfRule type="cellIs" dxfId="1460" priority="2081" operator="equal">
      <formula>27</formula>
    </cfRule>
    <cfRule type="cellIs" dxfId="1459" priority="2082" operator="equal">
      <formula>302</formula>
    </cfRule>
    <cfRule type="cellIs" dxfId="1458" priority="2083" operator="equal">
      <formula>301</formula>
    </cfRule>
  </conditionalFormatting>
  <conditionalFormatting sqref="I82:I83">
    <cfRule type="cellIs" dxfId="1457" priority="2066" operator="equal">
      <formula>83</formula>
    </cfRule>
  </conditionalFormatting>
  <conditionalFormatting sqref="F82:F83 I82:I83 L82:L83 O82:O83 R82:R83">
    <cfRule type="cellIs" dxfId="1456" priority="2049" operator="equal">
      <formula>48</formula>
    </cfRule>
    <cfRule type="cellIs" dxfId="1455" priority="2050" operator="equal">
      <formula>83</formula>
    </cfRule>
    <cfRule type="cellIs" dxfId="1454" priority="2051" operator="equal">
      <formula>29</formula>
    </cfRule>
    <cfRule type="cellIs" dxfId="1453" priority="2052" operator="equal">
      <formula>65</formula>
    </cfRule>
    <cfRule type="cellIs" dxfId="1452" priority="2053" operator="equal">
      <formula>55</formula>
    </cfRule>
    <cfRule type="cellIs" dxfId="1451" priority="2054" operator="equal">
      <formula>54</formula>
    </cfRule>
    <cfRule type="cellIs" dxfId="1450" priority="2055" operator="equal">
      <formula>44</formula>
    </cfRule>
    <cfRule type="cellIs" dxfId="1449" priority="2056" operator="equal">
      <formula>43</formula>
    </cfRule>
    <cfRule type="cellIs" dxfId="1448" priority="2057" operator="equal">
      <formula>42</formula>
    </cfRule>
    <cfRule type="cellIs" dxfId="1447" priority="2058" operator="equal">
      <formula>41</formula>
    </cfRule>
    <cfRule type="cellIs" dxfId="1446" priority="2059" operator="equal">
      <formula>41</formula>
    </cfRule>
    <cfRule type="cellIs" dxfId="1445" priority="2060" operator="equal">
      <formula>30</formula>
    </cfRule>
    <cfRule type="cellIs" dxfId="1444" priority="2061" operator="equal">
      <formula>28</formula>
    </cfRule>
    <cfRule type="cellIs" dxfId="1443" priority="2062" operator="equal">
      <formula>28</formula>
    </cfRule>
    <cfRule type="cellIs" dxfId="1442" priority="2063" operator="equal">
      <formula>27</formula>
    </cfRule>
    <cfRule type="cellIs" dxfId="1441" priority="2064" operator="equal">
      <formula>302</formula>
    </cfRule>
    <cfRule type="cellIs" dxfId="1440" priority="2065" operator="equal">
      <formula>301</formula>
    </cfRule>
  </conditionalFormatting>
  <conditionalFormatting sqref="C71:C294">
    <cfRule type="cellIs" dxfId="1439" priority="2047" operator="equal">
      <formula>"F"</formula>
    </cfRule>
    <cfRule type="cellIs" dxfId="1438" priority="2048" operator="equal">
      <formula>"M"</formula>
    </cfRule>
  </conditionalFormatting>
  <conditionalFormatting sqref="C71:C84">
    <cfRule type="cellIs" dxfId="1437" priority="2045" operator="equal">
      <formula>"F"</formula>
    </cfRule>
    <cfRule type="cellIs" dxfId="1436" priority="2046" operator="equal">
      <formula>"M"</formula>
    </cfRule>
  </conditionalFormatting>
  <conditionalFormatting sqref="F82:F302 I82:I302 L82:L302 O82:O302 R82:R302">
    <cfRule type="containsText" dxfId="1435" priority="2044" operator="containsText" text="F">
      <formula>NOT(ISERROR(SEARCH("F",F82)))</formula>
    </cfRule>
  </conditionalFormatting>
  <conditionalFormatting sqref="I82:I294">
    <cfRule type="cellIs" dxfId="1434" priority="2021" operator="equal">
      <formula>83</formula>
    </cfRule>
  </conditionalFormatting>
  <conditionalFormatting sqref="U77:U294 F82:F294 I82:I294 L82:L294 O82:O294 R82:R294">
    <cfRule type="cellIs" dxfId="1433" priority="2004" operator="equal">
      <formula>48</formula>
    </cfRule>
    <cfRule type="cellIs" dxfId="1432" priority="2005" operator="equal">
      <formula>83</formula>
    </cfRule>
    <cfRule type="cellIs" dxfId="1431" priority="2006" operator="equal">
      <formula>29</formula>
    </cfRule>
    <cfRule type="cellIs" dxfId="1430" priority="2007" operator="equal">
      <formula>65</formula>
    </cfRule>
    <cfRule type="cellIs" dxfId="1429" priority="2008" operator="equal">
      <formula>55</formula>
    </cfRule>
    <cfRule type="cellIs" dxfId="1428" priority="2009" operator="equal">
      <formula>54</formula>
    </cfRule>
    <cfRule type="cellIs" dxfId="1427" priority="2010" operator="equal">
      <formula>44</formula>
    </cfRule>
    <cfRule type="cellIs" dxfId="1426" priority="2011" operator="equal">
      <formula>43</formula>
    </cfRule>
    <cfRule type="cellIs" dxfId="1425" priority="2012" operator="equal">
      <formula>42</formula>
    </cfRule>
    <cfRule type="cellIs" dxfId="1424" priority="2013" operator="equal">
      <formula>41</formula>
    </cfRule>
    <cfRule type="cellIs" dxfId="1423" priority="2014" operator="equal">
      <formula>41</formula>
    </cfRule>
    <cfRule type="cellIs" dxfId="1422" priority="2015" operator="equal">
      <formula>30</formula>
    </cfRule>
    <cfRule type="cellIs" dxfId="1421" priority="2016" operator="equal">
      <formula>28</formula>
    </cfRule>
    <cfRule type="cellIs" dxfId="1420" priority="2017" operator="equal">
      <formula>28</formula>
    </cfRule>
    <cfRule type="cellIs" dxfId="1419" priority="2018" operator="equal">
      <formula>27</formula>
    </cfRule>
    <cfRule type="cellIs" dxfId="1418" priority="2019" operator="equal">
      <formula>302</formula>
    </cfRule>
    <cfRule type="cellIs" dxfId="1417" priority="2020" operator="equal">
      <formula>301</formula>
    </cfRule>
  </conditionalFormatting>
  <conditionalFormatting sqref="C71:C294">
    <cfRule type="cellIs" dxfId="1416" priority="2002" operator="equal">
      <formula>"F"</formula>
    </cfRule>
    <cfRule type="cellIs" dxfId="1415" priority="2003" operator="equal">
      <formula>"M"</formula>
    </cfRule>
  </conditionalFormatting>
  <conditionalFormatting sqref="C71:C84">
    <cfRule type="cellIs" dxfId="1414" priority="2000" operator="equal">
      <formula>"F"</formula>
    </cfRule>
    <cfRule type="cellIs" dxfId="1413" priority="2001" operator="equal">
      <formula>"M"</formula>
    </cfRule>
  </conditionalFormatting>
  <conditionalFormatting sqref="U76:U77">
    <cfRule type="cellIs" dxfId="1412" priority="1893" operator="equal">
      <formula>48</formula>
    </cfRule>
    <cfRule type="cellIs" dxfId="1411" priority="1894" operator="equal">
      <formula>83</formula>
    </cfRule>
    <cfRule type="cellIs" dxfId="1410" priority="1895" operator="equal">
      <formula>29</formula>
    </cfRule>
    <cfRule type="cellIs" dxfId="1409" priority="1896" operator="equal">
      <formula>65</formula>
    </cfRule>
    <cfRule type="cellIs" dxfId="1408" priority="1897" operator="equal">
      <formula>55</formula>
    </cfRule>
    <cfRule type="cellIs" dxfId="1407" priority="1898" operator="equal">
      <formula>54</formula>
    </cfRule>
    <cfRule type="cellIs" dxfId="1406" priority="1899" operator="equal">
      <formula>44</formula>
    </cfRule>
    <cfRule type="cellIs" dxfId="1405" priority="1900" operator="equal">
      <formula>43</formula>
    </cfRule>
    <cfRule type="cellIs" dxfId="1404" priority="1901" operator="equal">
      <formula>42</formula>
    </cfRule>
    <cfRule type="cellIs" dxfId="1403" priority="1902" operator="equal">
      <formula>41</formula>
    </cfRule>
    <cfRule type="cellIs" dxfId="1402" priority="1903" operator="equal">
      <formula>41</formula>
    </cfRule>
    <cfRule type="cellIs" dxfId="1401" priority="1904" operator="equal">
      <formula>30</formula>
    </cfRule>
    <cfRule type="cellIs" dxfId="1400" priority="1905" operator="equal">
      <formula>28</formula>
    </cfRule>
    <cfRule type="cellIs" dxfId="1399" priority="1906" operator="equal">
      <formula>28</formula>
    </cfRule>
    <cfRule type="cellIs" dxfId="1398" priority="1907" operator="equal">
      <formula>27</formula>
    </cfRule>
    <cfRule type="cellIs" dxfId="1397" priority="1908" operator="equal">
      <formula>302</formula>
    </cfRule>
    <cfRule type="cellIs" dxfId="1396" priority="1909" operator="equal">
      <formula>301</formula>
    </cfRule>
  </conditionalFormatting>
  <conditionalFormatting sqref="C71:C77">
    <cfRule type="cellIs" dxfId="1395" priority="1891" operator="equal">
      <formula>"F"</formula>
    </cfRule>
    <cfRule type="cellIs" dxfId="1394" priority="1892" operator="equal">
      <formula>"M"</formula>
    </cfRule>
  </conditionalFormatting>
  <conditionalFormatting sqref="C71:C77">
    <cfRule type="cellIs" dxfId="1393" priority="1853" operator="equal">
      <formula>"F"</formula>
    </cfRule>
    <cfRule type="cellIs" dxfId="1392" priority="1854" operator="equal">
      <formula>"M"</formula>
    </cfRule>
  </conditionalFormatting>
  <conditionalFormatting sqref="C71:C77">
    <cfRule type="cellIs" dxfId="1391" priority="1851" operator="equal">
      <formula>"F"</formula>
    </cfRule>
    <cfRule type="cellIs" dxfId="1390" priority="1852" operator="equal">
      <formula>"M"</formula>
    </cfRule>
  </conditionalFormatting>
  <conditionalFormatting sqref="U76:U77">
    <cfRule type="cellIs" dxfId="1389" priority="1833" operator="equal">
      <formula>48</formula>
    </cfRule>
    <cfRule type="cellIs" dxfId="1388" priority="1834" operator="equal">
      <formula>83</formula>
    </cfRule>
    <cfRule type="cellIs" dxfId="1387" priority="1835" operator="equal">
      <formula>29</formula>
    </cfRule>
    <cfRule type="cellIs" dxfId="1386" priority="1836" operator="equal">
      <formula>65</formula>
    </cfRule>
    <cfRule type="cellIs" dxfId="1385" priority="1837" operator="equal">
      <formula>55</formula>
    </cfRule>
    <cfRule type="cellIs" dxfId="1384" priority="1838" operator="equal">
      <formula>54</formula>
    </cfRule>
    <cfRule type="cellIs" dxfId="1383" priority="1839" operator="equal">
      <formula>44</formula>
    </cfRule>
    <cfRule type="cellIs" dxfId="1382" priority="1840" operator="equal">
      <formula>43</formula>
    </cfRule>
    <cfRule type="cellIs" dxfId="1381" priority="1841" operator="equal">
      <formula>42</formula>
    </cfRule>
    <cfRule type="cellIs" dxfId="1380" priority="1842" operator="equal">
      <formula>41</formula>
    </cfRule>
    <cfRule type="cellIs" dxfId="1379" priority="1843" operator="equal">
      <formula>41</formula>
    </cfRule>
    <cfRule type="cellIs" dxfId="1378" priority="1844" operator="equal">
      <formula>30</formula>
    </cfRule>
    <cfRule type="cellIs" dxfId="1377" priority="1845" operator="equal">
      <formula>28</formula>
    </cfRule>
    <cfRule type="cellIs" dxfId="1376" priority="1846" operator="equal">
      <formula>28</formula>
    </cfRule>
    <cfRule type="cellIs" dxfId="1375" priority="1847" operator="equal">
      <formula>27</formula>
    </cfRule>
    <cfRule type="cellIs" dxfId="1374" priority="1848" operator="equal">
      <formula>302</formula>
    </cfRule>
    <cfRule type="cellIs" dxfId="1373" priority="1849" operator="equal">
      <formula>301</formula>
    </cfRule>
  </conditionalFormatting>
  <conditionalFormatting sqref="C71:C77">
    <cfRule type="cellIs" dxfId="1372" priority="1831" operator="equal">
      <formula>"F"</formula>
    </cfRule>
    <cfRule type="cellIs" dxfId="1371" priority="1832" operator="equal">
      <formula>"M"</formula>
    </cfRule>
  </conditionalFormatting>
  <conditionalFormatting sqref="C71:C77">
    <cfRule type="cellIs" dxfId="1370" priority="1793" operator="equal">
      <formula>"F"</formula>
    </cfRule>
    <cfRule type="cellIs" dxfId="1369" priority="1794" operator="equal">
      <formula>"M"</formula>
    </cfRule>
  </conditionalFormatting>
  <conditionalFormatting sqref="C71:C77">
    <cfRule type="cellIs" dxfId="1368" priority="1791" operator="equal">
      <formula>"F"</formula>
    </cfRule>
    <cfRule type="cellIs" dxfId="1367" priority="1792" operator="equal">
      <formula>"M"</formula>
    </cfRule>
  </conditionalFormatting>
  <conditionalFormatting sqref="U77">
    <cfRule type="cellIs" dxfId="1366" priority="1768" operator="equal">
      <formula>48</formula>
    </cfRule>
    <cfRule type="cellIs" dxfId="1365" priority="1769" operator="equal">
      <formula>83</formula>
    </cfRule>
    <cfRule type="cellIs" dxfId="1364" priority="1770" operator="equal">
      <formula>29</formula>
    </cfRule>
    <cfRule type="cellIs" dxfId="1363" priority="1771" operator="equal">
      <formula>65</formula>
    </cfRule>
    <cfRule type="cellIs" dxfId="1362" priority="1772" operator="equal">
      <formula>55</formula>
    </cfRule>
    <cfRule type="cellIs" dxfId="1361" priority="1773" operator="equal">
      <formula>54</formula>
    </cfRule>
    <cfRule type="cellIs" dxfId="1360" priority="1774" operator="equal">
      <formula>44</formula>
    </cfRule>
    <cfRule type="cellIs" dxfId="1359" priority="1775" operator="equal">
      <formula>43</formula>
    </cfRule>
    <cfRule type="cellIs" dxfId="1358" priority="1776" operator="equal">
      <formula>42</formula>
    </cfRule>
    <cfRule type="cellIs" dxfId="1357" priority="1777" operator="equal">
      <formula>41</formula>
    </cfRule>
    <cfRule type="cellIs" dxfId="1356" priority="1778" operator="equal">
      <formula>41</formula>
    </cfRule>
    <cfRule type="cellIs" dxfId="1355" priority="1779" operator="equal">
      <formula>30</formula>
    </cfRule>
    <cfRule type="cellIs" dxfId="1354" priority="1780" operator="equal">
      <formula>28</formula>
    </cfRule>
    <cfRule type="cellIs" dxfId="1353" priority="1781" operator="equal">
      <formula>28</formula>
    </cfRule>
    <cfRule type="cellIs" dxfId="1352" priority="1782" operator="equal">
      <formula>27</formula>
    </cfRule>
    <cfRule type="cellIs" dxfId="1351" priority="1783" operator="equal">
      <formula>302</formula>
    </cfRule>
    <cfRule type="cellIs" dxfId="1350" priority="1784" operator="equal">
      <formula>301</formula>
    </cfRule>
  </conditionalFormatting>
  <conditionalFormatting sqref="C71:C77">
    <cfRule type="cellIs" dxfId="1349" priority="1766" operator="equal">
      <formula>"F"</formula>
    </cfRule>
    <cfRule type="cellIs" dxfId="1348" priority="1767" operator="equal">
      <formula>"M"</formula>
    </cfRule>
  </conditionalFormatting>
  <conditionalFormatting sqref="C71:C77">
    <cfRule type="cellIs" dxfId="1347" priority="1764" operator="equal">
      <formula>"F"</formula>
    </cfRule>
    <cfRule type="cellIs" dxfId="1346" priority="1765" operator="equal">
      <formula>"M"</formula>
    </cfRule>
  </conditionalFormatting>
  <conditionalFormatting sqref="C71:C77">
    <cfRule type="cellIs" dxfId="1345" priority="1744" operator="equal">
      <formula>"F"</formula>
    </cfRule>
    <cfRule type="cellIs" dxfId="1344" priority="1745" operator="equal">
      <formula>"M"</formula>
    </cfRule>
  </conditionalFormatting>
  <conditionalFormatting sqref="C71:C77">
    <cfRule type="cellIs" dxfId="1343" priority="1742" operator="equal">
      <formula>"F"</formula>
    </cfRule>
    <cfRule type="cellIs" dxfId="1342" priority="1743" operator="equal">
      <formula>"M"</formula>
    </cfRule>
  </conditionalFormatting>
  <conditionalFormatting sqref="C71:C77">
    <cfRule type="cellIs" dxfId="1341" priority="1740" operator="equal">
      <formula>"F"</formula>
    </cfRule>
    <cfRule type="cellIs" dxfId="1340" priority="1741" operator="equal">
      <formula>"M"</formula>
    </cfRule>
  </conditionalFormatting>
  <conditionalFormatting sqref="C71:C77">
    <cfRule type="cellIs" dxfId="1339" priority="1738" operator="equal">
      <formula>"F"</formula>
    </cfRule>
    <cfRule type="cellIs" dxfId="1338" priority="1739" operator="equal">
      <formula>"M"</formula>
    </cfRule>
  </conditionalFormatting>
  <conditionalFormatting sqref="C71:C77">
    <cfRule type="cellIs" dxfId="1337" priority="1736" operator="equal">
      <formula>"F"</formula>
    </cfRule>
    <cfRule type="cellIs" dxfId="1336" priority="1737" operator="equal">
      <formula>"M"</formula>
    </cfRule>
  </conditionalFormatting>
  <conditionalFormatting sqref="C71:C77">
    <cfRule type="cellIs" dxfId="1335" priority="1734" operator="equal">
      <formula>"F"</formula>
    </cfRule>
    <cfRule type="cellIs" dxfId="1334" priority="1735" operator="equal">
      <formula>"M"</formula>
    </cfRule>
  </conditionalFormatting>
  <conditionalFormatting sqref="C71:C77">
    <cfRule type="cellIs" dxfId="1333" priority="1728" operator="equal">
      <formula>"F"</formula>
    </cfRule>
    <cfRule type="cellIs" dxfId="1332" priority="1729" operator="equal">
      <formula>"M"</formula>
    </cfRule>
  </conditionalFormatting>
  <conditionalFormatting sqref="C71:C77">
    <cfRule type="cellIs" dxfId="1331" priority="1726" operator="equal">
      <formula>"F"</formula>
    </cfRule>
    <cfRule type="cellIs" dxfId="1330" priority="1727" operator="equal">
      <formula>"M"</formula>
    </cfRule>
  </conditionalFormatting>
  <conditionalFormatting sqref="C71:C77">
    <cfRule type="cellIs" dxfId="1329" priority="1724" operator="equal">
      <formula>"F"</formula>
    </cfRule>
    <cfRule type="cellIs" dxfId="1328" priority="1725" operator="equal">
      <formula>"M"</formula>
    </cfRule>
  </conditionalFormatting>
  <conditionalFormatting sqref="C71:C77">
    <cfRule type="cellIs" dxfId="1327" priority="1722" operator="equal">
      <formula>"F"</formula>
    </cfRule>
    <cfRule type="cellIs" dxfId="1326" priority="1723" operator="equal">
      <formula>"M"</formula>
    </cfRule>
  </conditionalFormatting>
  <conditionalFormatting sqref="C71:C77">
    <cfRule type="cellIs" dxfId="1325" priority="1720" operator="equal">
      <formula>"F"</formula>
    </cfRule>
    <cfRule type="cellIs" dxfId="1324" priority="1721" operator="equal">
      <formula>"M"</formula>
    </cfRule>
  </conditionalFormatting>
  <conditionalFormatting sqref="C71:C77">
    <cfRule type="cellIs" dxfId="1323" priority="1718" operator="equal">
      <formula>"F"</formula>
    </cfRule>
    <cfRule type="cellIs" dxfId="1322" priority="1719" operator="equal">
      <formula>"M"</formula>
    </cfRule>
  </conditionalFormatting>
  <conditionalFormatting sqref="C71:C77">
    <cfRule type="cellIs" dxfId="1321" priority="1716" operator="equal">
      <formula>"F"</formula>
    </cfRule>
    <cfRule type="cellIs" dxfId="1320" priority="1717" operator="equal">
      <formula>"M"</formula>
    </cfRule>
  </conditionalFormatting>
  <conditionalFormatting sqref="C71:C77">
    <cfRule type="cellIs" dxfId="1319" priority="1714" operator="equal">
      <formula>"F"</formula>
    </cfRule>
    <cfRule type="cellIs" dxfId="1318" priority="1715" operator="equal">
      <formula>"M"</formula>
    </cfRule>
  </conditionalFormatting>
  <conditionalFormatting sqref="C71:C77">
    <cfRule type="cellIs" dxfId="1317" priority="1708" operator="equal">
      <formula>"F"</formula>
    </cfRule>
    <cfRule type="cellIs" dxfId="1316" priority="1709" operator="equal">
      <formula>"M"</formula>
    </cfRule>
  </conditionalFormatting>
  <conditionalFormatting sqref="C71:C77">
    <cfRule type="cellIs" dxfId="1315" priority="1706" operator="equal">
      <formula>"F"</formula>
    </cfRule>
    <cfRule type="cellIs" dxfId="1314" priority="1707" operator="equal">
      <formula>"M"</formula>
    </cfRule>
  </conditionalFormatting>
  <conditionalFormatting sqref="I3:I48">
    <cfRule type="cellIs" dxfId="1313" priority="1687" operator="equal">
      <formula>83</formula>
    </cfRule>
  </conditionalFormatting>
  <conditionalFormatting sqref="F3:F48 I3:I48 O3:O48 R3:R48 L3:L48">
    <cfRule type="cellIs" dxfId="1312" priority="1670" operator="equal">
      <formula>48</formula>
    </cfRule>
    <cfRule type="cellIs" dxfId="1311" priority="1671" operator="equal">
      <formula>83</formula>
    </cfRule>
    <cfRule type="cellIs" dxfId="1310" priority="1672" operator="equal">
      <formula>29</formula>
    </cfRule>
    <cfRule type="cellIs" dxfId="1309" priority="1673" operator="equal">
      <formula>65</formula>
    </cfRule>
    <cfRule type="cellIs" dxfId="1308" priority="1674" operator="equal">
      <formula>55</formula>
    </cfRule>
    <cfRule type="cellIs" dxfId="1307" priority="1675" operator="equal">
      <formula>54</formula>
    </cfRule>
    <cfRule type="cellIs" dxfId="1306" priority="1676" operator="equal">
      <formula>44</formula>
    </cfRule>
    <cfRule type="cellIs" dxfId="1305" priority="1677" operator="equal">
      <formula>43</formula>
    </cfRule>
    <cfRule type="cellIs" dxfId="1304" priority="1678" operator="equal">
      <formula>42</formula>
    </cfRule>
    <cfRule type="cellIs" dxfId="1303" priority="1679" operator="equal">
      <formula>41</formula>
    </cfRule>
    <cfRule type="cellIs" dxfId="1302" priority="1680" operator="equal">
      <formula>41</formula>
    </cfRule>
    <cfRule type="cellIs" dxfId="1301" priority="1681" operator="equal">
      <formula>30</formula>
    </cfRule>
    <cfRule type="cellIs" dxfId="1300" priority="1682" operator="equal">
      <formula>28</formula>
    </cfRule>
    <cfRule type="cellIs" dxfId="1299" priority="1683" operator="equal">
      <formula>28</formula>
    </cfRule>
    <cfRule type="cellIs" dxfId="1298" priority="1684" operator="equal">
      <formula>27</formula>
    </cfRule>
    <cfRule type="cellIs" dxfId="1297" priority="1685" operator="equal">
      <formula>302</formula>
    </cfRule>
    <cfRule type="cellIs" dxfId="1296" priority="1686" operator="equal">
      <formula>301</formula>
    </cfRule>
  </conditionalFormatting>
  <conditionalFormatting sqref="U48:U49">
    <cfRule type="cellIs" dxfId="1295" priority="1652" operator="equal">
      <formula>48</formula>
    </cfRule>
    <cfRule type="cellIs" dxfId="1294" priority="1653" operator="equal">
      <formula>83</formula>
    </cfRule>
    <cfRule type="cellIs" dxfId="1293" priority="1654" operator="equal">
      <formula>29</formula>
    </cfRule>
    <cfRule type="cellIs" dxfId="1292" priority="1655" operator="equal">
      <formula>65</formula>
    </cfRule>
    <cfRule type="cellIs" dxfId="1291" priority="1656" operator="equal">
      <formula>55</formula>
    </cfRule>
    <cfRule type="cellIs" dxfId="1290" priority="1657" operator="equal">
      <formula>54</formula>
    </cfRule>
    <cfRule type="cellIs" dxfId="1289" priority="1658" operator="equal">
      <formula>44</formula>
    </cfRule>
    <cfRule type="cellIs" dxfId="1288" priority="1659" operator="equal">
      <formula>43</formula>
    </cfRule>
    <cfRule type="cellIs" dxfId="1287" priority="1660" operator="equal">
      <formula>42</formula>
    </cfRule>
    <cfRule type="cellIs" dxfId="1286" priority="1661" operator="equal">
      <formula>41</formula>
    </cfRule>
    <cfRule type="cellIs" dxfId="1285" priority="1662" operator="equal">
      <formula>41</formula>
    </cfRule>
    <cfRule type="cellIs" dxfId="1284" priority="1663" operator="equal">
      <formula>30</formula>
    </cfRule>
    <cfRule type="cellIs" dxfId="1283" priority="1664" operator="equal">
      <formula>28</formula>
    </cfRule>
    <cfRule type="cellIs" dxfId="1282" priority="1665" operator="equal">
      <formula>28</formula>
    </cfRule>
    <cfRule type="cellIs" dxfId="1281" priority="1666" operator="equal">
      <formula>27</formula>
    </cfRule>
    <cfRule type="cellIs" dxfId="1280" priority="1667" operator="equal">
      <formula>302</formula>
    </cfRule>
    <cfRule type="cellIs" dxfId="1279" priority="1668" operator="equal">
      <formula>301</formula>
    </cfRule>
  </conditionalFormatting>
  <conditionalFormatting sqref="U48:U49">
    <cfRule type="cellIs" dxfId="1278" priority="1598" operator="equal">
      <formula>48</formula>
    </cfRule>
    <cfRule type="cellIs" dxfId="1277" priority="1599" operator="equal">
      <formula>83</formula>
    </cfRule>
    <cfRule type="cellIs" dxfId="1276" priority="1600" operator="equal">
      <formula>29</formula>
    </cfRule>
    <cfRule type="cellIs" dxfId="1275" priority="1601" operator="equal">
      <formula>65</formula>
    </cfRule>
    <cfRule type="cellIs" dxfId="1274" priority="1602" operator="equal">
      <formula>55</formula>
    </cfRule>
    <cfRule type="cellIs" dxfId="1273" priority="1603" operator="equal">
      <formula>54</formula>
    </cfRule>
    <cfRule type="cellIs" dxfId="1272" priority="1604" operator="equal">
      <formula>44</formula>
    </cfRule>
    <cfRule type="cellIs" dxfId="1271" priority="1605" operator="equal">
      <formula>43</formula>
    </cfRule>
    <cfRule type="cellIs" dxfId="1270" priority="1606" operator="equal">
      <formula>42</formula>
    </cfRule>
    <cfRule type="cellIs" dxfId="1269" priority="1607" operator="equal">
      <formula>41</formula>
    </cfRule>
    <cfRule type="cellIs" dxfId="1268" priority="1608" operator="equal">
      <formula>41</formula>
    </cfRule>
    <cfRule type="cellIs" dxfId="1267" priority="1609" operator="equal">
      <formula>30</formula>
    </cfRule>
    <cfRule type="cellIs" dxfId="1266" priority="1610" operator="equal">
      <formula>28</formula>
    </cfRule>
    <cfRule type="cellIs" dxfId="1265" priority="1611" operator="equal">
      <formula>28</formula>
    </cfRule>
    <cfRule type="cellIs" dxfId="1264" priority="1612" operator="equal">
      <formula>27</formula>
    </cfRule>
    <cfRule type="cellIs" dxfId="1263" priority="1613" operator="equal">
      <formula>302</formula>
    </cfRule>
    <cfRule type="cellIs" dxfId="1262" priority="1614" operator="equal">
      <formula>301</formula>
    </cfRule>
  </conditionalFormatting>
  <conditionalFormatting sqref="U49">
    <cfRule type="cellIs" dxfId="1261" priority="1543" operator="equal">
      <formula>48</formula>
    </cfRule>
    <cfRule type="cellIs" dxfId="1260" priority="1544" operator="equal">
      <formula>83</formula>
    </cfRule>
    <cfRule type="cellIs" dxfId="1259" priority="1545" operator="equal">
      <formula>29</formula>
    </cfRule>
    <cfRule type="cellIs" dxfId="1258" priority="1546" operator="equal">
      <formula>65</formula>
    </cfRule>
    <cfRule type="cellIs" dxfId="1257" priority="1547" operator="equal">
      <formula>55</formula>
    </cfRule>
    <cfRule type="cellIs" dxfId="1256" priority="1548" operator="equal">
      <formula>54</formula>
    </cfRule>
    <cfRule type="cellIs" dxfId="1255" priority="1549" operator="equal">
      <formula>44</formula>
    </cfRule>
    <cfRule type="cellIs" dxfId="1254" priority="1550" operator="equal">
      <formula>43</formula>
    </cfRule>
    <cfRule type="cellIs" dxfId="1253" priority="1551" operator="equal">
      <formula>42</formula>
    </cfRule>
    <cfRule type="cellIs" dxfId="1252" priority="1552" operator="equal">
      <formula>41</formula>
    </cfRule>
    <cfRule type="cellIs" dxfId="1251" priority="1553" operator="equal">
      <formula>41</formula>
    </cfRule>
    <cfRule type="cellIs" dxfId="1250" priority="1554" operator="equal">
      <formula>30</formula>
    </cfRule>
    <cfRule type="cellIs" dxfId="1249" priority="1555" operator="equal">
      <formula>28</formula>
    </cfRule>
    <cfRule type="cellIs" dxfId="1248" priority="1556" operator="equal">
      <formula>28</formula>
    </cfRule>
    <cfRule type="cellIs" dxfId="1247" priority="1557" operator="equal">
      <formula>27</formula>
    </cfRule>
    <cfRule type="cellIs" dxfId="1246" priority="1558" operator="equal">
      <formula>302</formula>
    </cfRule>
    <cfRule type="cellIs" dxfId="1245" priority="1559" operator="equal">
      <formula>301</formula>
    </cfRule>
  </conditionalFormatting>
  <conditionalFormatting sqref="U48:U49">
    <cfRule type="cellIs" dxfId="1244" priority="1525" operator="equal">
      <formula>48</formula>
    </cfRule>
    <cfRule type="cellIs" dxfId="1243" priority="1526" operator="equal">
      <formula>83</formula>
    </cfRule>
    <cfRule type="cellIs" dxfId="1242" priority="1527" operator="equal">
      <formula>29</formula>
    </cfRule>
    <cfRule type="cellIs" dxfId="1241" priority="1528" operator="equal">
      <formula>65</formula>
    </cfRule>
    <cfRule type="cellIs" dxfId="1240" priority="1529" operator="equal">
      <formula>55</formula>
    </cfRule>
    <cfRule type="cellIs" dxfId="1239" priority="1530" operator="equal">
      <formula>54</formula>
    </cfRule>
    <cfRule type="cellIs" dxfId="1238" priority="1531" operator="equal">
      <formula>44</formula>
    </cfRule>
    <cfRule type="cellIs" dxfId="1237" priority="1532" operator="equal">
      <formula>43</formula>
    </cfRule>
    <cfRule type="cellIs" dxfId="1236" priority="1533" operator="equal">
      <formula>42</formula>
    </cfRule>
    <cfRule type="cellIs" dxfId="1235" priority="1534" operator="equal">
      <formula>41</formula>
    </cfRule>
    <cfRule type="cellIs" dxfId="1234" priority="1535" operator="equal">
      <formula>41</formula>
    </cfRule>
    <cfRule type="cellIs" dxfId="1233" priority="1536" operator="equal">
      <formula>30</formula>
    </cfRule>
    <cfRule type="cellIs" dxfId="1232" priority="1537" operator="equal">
      <formula>28</formula>
    </cfRule>
    <cfRule type="cellIs" dxfId="1231" priority="1538" operator="equal">
      <formula>28</formula>
    </cfRule>
    <cfRule type="cellIs" dxfId="1230" priority="1539" operator="equal">
      <formula>27</formula>
    </cfRule>
    <cfRule type="cellIs" dxfId="1229" priority="1540" operator="equal">
      <formula>302</formula>
    </cfRule>
    <cfRule type="cellIs" dxfId="1228" priority="1541" operator="equal">
      <formula>301</formula>
    </cfRule>
  </conditionalFormatting>
  <conditionalFormatting sqref="U48:U49">
    <cfRule type="cellIs" dxfId="1227" priority="1471" operator="equal">
      <formula>48</formula>
    </cfRule>
    <cfRule type="cellIs" dxfId="1226" priority="1472" operator="equal">
      <formula>83</formula>
    </cfRule>
    <cfRule type="cellIs" dxfId="1225" priority="1473" operator="equal">
      <formula>29</formula>
    </cfRule>
    <cfRule type="cellIs" dxfId="1224" priority="1474" operator="equal">
      <formula>65</formula>
    </cfRule>
    <cfRule type="cellIs" dxfId="1223" priority="1475" operator="equal">
      <formula>55</formula>
    </cfRule>
    <cfRule type="cellIs" dxfId="1222" priority="1476" operator="equal">
      <formula>54</formula>
    </cfRule>
    <cfRule type="cellIs" dxfId="1221" priority="1477" operator="equal">
      <formula>44</formula>
    </cfRule>
    <cfRule type="cellIs" dxfId="1220" priority="1478" operator="equal">
      <formula>43</formula>
    </cfRule>
    <cfRule type="cellIs" dxfId="1219" priority="1479" operator="equal">
      <formula>42</formula>
    </cfRule>
    <cfRule type="cellIs" dxfId="1218" priority="1480" operator="equal">
      <formula>41</formula>
    </cfRule>
    <cfRule type="cellIs" dxfId="1217" priority="1481" operator="equal">
      <formula>41</formula>
    </cfRule>
    <cfRule type="cellIs" dxfId="1216" priority="1482" operator="equal">
      <formula>30</formula>
    </cfRule>
    <cfRule type="cellIs" dxfId="1215" priority="1483" operator="equal">
      <formula>28</formula>
    </cfRule>
    <cfRule type="cellIs" dxfId="1214" priority="1484" operator="equal">
      <formula>28</formula>
    </cfRule>
    <cfRule type="cellIs" dxfId="1213" priority="1485" operator="equal">
      <formula>27</formula>
    </cfRule>
    <cfRule type="cellIs" dxfId="1212" priority="1486" operator="equal">
      <formula>302</formula>
    </cfRule>
    <cfRule type="cellIs" dxfId="1211" priority="1487" operator="equal">
      <formula>301</formula>
    </cfRule>
  </conditionalFormatting>
  <conditionalFormatting sqref="U49">
    <cfRule type="cellIs" dxfId="1210" priority="1416" operator="equal">
      <formula>48</formula>
    </cfRule>
    <cfRule type="cellIs" dxfId="1209" priority="1417" operator="equal">
      <formula>83</formula>
    </cfRule>
    <cfRule type="cellIs" dxfId="1208" priority="1418" operator="equal">
      <formula>29</formula>
    </cfRule>
    <cfRule type="cellIs" dxfId="1207" priority="1419" operator="equal">
      <formula>65</formula>
    </cfRule>
    <cfRule type="cellIs" dxfId="1206" priority="1420" operator="equal">
      <formula>55</formula>
    </cfRule>
    <cfRule type="cellIs" dxfId="1205" priority="1421" operator="equal">
      <formula>54</formula>
    </cfRule>
    <cfRule type="cellIs" dxfId="1204" priority="1422" operator="equal">
      <formula>44</formula>
    </cfRule>
    <cfRule type="cellIs" dxfId="1203" priority="1423" operator="equal">
      <formula>43</formula>
    </cfRule>
    <cfRule type="cellIs" dxfId="1202" priority="1424" operator="equal">
      <formula>42</formula>
    </cfRule>
    <cfRule type="cellIs" dxfId="1201" priority="1425" operator="equal">
      <formula>41</formula>
    </cfRule>
    <cfRule type="cellIs" dxfId="1200" priority="1426" operator="equal">
      <formula>41</formula>
    </cfRule>
    <cfRule type="cellIs" dxfId="1199" priority="1427" operator="equal">
      <formula>30</formula>
    </cfRule>
    <cfRule type="cellIs" dxfId="1198" priority="1428" operator="equal">
      <formula>28</formula>
    </cfRule>
    <cfRule type="cellIs" dxfId="1197" priority="1429" operator="equal">
      <formula>28</formula>
    </cfRule>
    <cfRule type="cellIs" dxfId="1196" priority="1430" operator="equal">
      <formula>27</formula>
    </cfRule>
    <cfRule type="cellIs" dxfId="1195" priority="1431" operator="equal">
      <formula>302</formula>
    </cfRule>
    <cfRule type="cellIs" dxfId="1194" priority="1432" operator="equal">
      <formula>301</formula>
    </cfRule>
  </conditionalFormatting>
  <conditionalFormatting sqref="U3:U70">
    <cfRule type="cellIs" dxfId="1193" priority="1380" operator="equal">
      <formula>48</formula>
    </cfRule>
    <cfRule type="cellIs" dxfId="1192" priority="1381" operator="equal">
      <formula>83</formula>
    </cfRule>
    <cfRule type="cellIs" dxfId="1191" priority="1382" operator="equal">
      <formula>29</formula>
    </cfRule>
    <cfRule type="cellIs" dxfId="1190" priority="1383" operator="equal">
      <formula>65</formula>
    </cfRule>
    <cfRule type="cellIs" dxfId="1189" priority="1384" operator="equal">
      <formula>55</formula>
    </cfRule>
    <cfRule type="cellIs" dxfId="1188" priority="1385" operator="equal">
      <formula>54</formula>
    </cfRule>
    <cfRule type="cellIs" dxfId="1187" priority="1386" operator="equal">
      <formula>44</formula>
    </cfRule>
    <cfRule type="cellIs" dxfId="1186" priority="1387" operator="equal">
      <formula>43</formula>
    </cfRule>
    <cfRule type="cellIs" dxfId="1185" priority="1388" operator="equal">
      <formula>42</formula>
    </cfRule>
    <cfRule type="cellIs" dxfId="1184" priority="1389" operator="equal">
      <formula>41</formula>
    </cfRule>
    <cfRule type="cellIs" dxfId="1183" priority="1390" operator="equal">
      <formula>41</formula>
    </cfRule>
    <cfRule type="cellIs" dxfId="1182" priority="1391" operator="equal">
      <formula>30</formula>
    </cfRule>
    <cfRule type="cellIs" dxfId="1181" priority="1392" operator="equal">
      <formula>28</formula>
    </cfRule>
    <cfRule type="cellIs" dxfId="1180" priority="1393" operator="equal">
      <formula>28</formula>
    </cfRule>
    <cfRule type="cellIs" dxfId="1179" priority="1394" operator="equal">
      <formula>27</formula>
    </cfRule>
    <cfRule type="cellIs" dxfId="1178" priority="1395" operator="equal">
      <formula>302</formula>
    </cfRule>
    <cfRule type="cellIs" dxfId="1177" priority="1396" operator="equal">
      <formula>301</formula>
    </cfRule>
  </conditionalFormatting>
  <conditionalFormatting sqref="U3:U70">
    <cfRule type="cellIs" dxfId="1176" priority="1326" operator="equal">
      <formula>48</formula>
    </cfRule>
    <cfRule type="cellIs" dxfId="1175" priority="1327" operator="equal">
      <formula>83</formula>
    </cfRule>
    <cfRule type="cellIs" dxfId="1174" priority="1328" operator="equal">
      <formula>29</formula>
    </cfRule>
    <cfRule type="cellIs" dxfId="1173" priority="1329" operator="equal">
      <formula>65</formula>
    </cfRule>
    <cfRule type="cellIs" dxfId="1172" priority="1330" operator="equal">
      <formula>55</formula>
    </cfRule>
    <cfRule type="cellIs" dxfId="1171" priority="1331" operator="equal">
      <formula>54</formula>
    </cfRule>
    <cfRule type="cellIs" dxfId="1170" priority="1332" operator="equal">
      <formula>44</formula>
    </cfRule>
    <cfRule type="cellIs" dxfId="1169" priority="1333" operator="equal">
      <formula>43</formula>
    </cfRule>
    <cfRule type="cellIs" dxfId="1168" priority="1334" operator="equal">
      <formula>42</formula>
    </cfRule>
    <cfRule type="cellIs" dxfId="1167" priority="1335" operator="equal">
      <formula>41</formula>
    </cfRule>
    <cfRule type="cellIs" dxfId="1166" priority="1336" operator="equal">
      <formula>41</formula>
    </cfRule>
    <cfRule type="cellIs" dxfId="1165" priority="1337" operator="equal">
      <formula>30</formula>
    </cfRule>
    <cfRule type="cellIs" dxfId="1164" priority="1338" operator="equal">
      <formula>28</formula>
    </cfRule>
    <cfRule type="cellIs" dxfId="1163" priority="1339" operator="equal">
      <formula>28</formula>
    </cfRule>
    <cfRule type="cellIs" dxfId="1162" priority="1340" operator="equal">
      <formula>27</formula>
    </cfRule>
    <cfRule type="cellIs" dxfId="1161" priority="1341" operator="equal">
      <formula>302</formula>
    </cfRule>
    <cfRule type="cellIs" dxfId="1160" priority="1342" operator="equal">
      <formula>301</formula>
    </cfRule>
  </conditionalFormatting>
  <conditionalFormatting sqref="U3:U70">
    <cfRule type="cellIs" dxfId="1159" priority="1271" operator="equal">
      <formula>48</formula>
    </cfRule>
    <cfRule type="cellIs" dxfId="1158" priority="1272" operator="equal">
      <formula>83</formula>
    </cfRule>
    <cfRule type="cellIs" dxfId="1157" priority="1273" operator="equal">
      <formula>29</formula>
    </cfRule>
    <cfRule type="cellIs" dxfId="1156" priority="1274" operator="equal">
      <formula>65</formula>
    </cfRule>
    <cfRule type="cellIs" dxfId="1155" priority="1275" operator="equal">
      <formula>55</formula>
    </cfRule>
    <cfRule type="cellIs" dxfId="1154" priority="1276" operator="equal">
      <formula>54</formula>
    </cfRule>
    <cfRule type="cellIs" dxfId="1153" priority="1277" operator="equal">
      <formula>44</formula>
    </cfRule>
    <cfRule type="cellIs" dxfId="1152" priority="1278" operator="equal">
      <formula>43</formula>
    </cfRule>
    <cfRule type="cellIs" dxfId="1151" priority="1279" operator="equal">
      <formula>42</formula>
    </cfRule>
    <cfRule type="cellIs" dxfId="1150" priority="1280" operator="equal">
      <formula>41</formula>
    </cfRule>
    <cfRule type="cellIs" dxfId="1149" priority="1281" operator="equal">
      <formula>41</formula>
    </cfRule>
    <cfRule type="cellIs" dxfId="1148" priority="1282" operator="equal">
      <formula>30</formula>
    </cfRule>
    <cfRule type="cellIs" dxfId="1147" priority="1283" operator="equal">
      <formula>28</formula>
    </cfRule>
    <cfRule type="cellIs" dxfId="1146" priority="1284" operator="equal">
      <formula>28</formula>
    </cfRule>
    <cfRule type="cellIs" dxfId="1145" priority="1285" operator="equal">
      <formula>27</formula>
    </cfRule>
    <cfRule type="cellIs" dxfId="1144" priority="1286" operator="equal">
      <formula>302</formula>
    </cfRule>
    <cfRule type="cellIs" dxfId="1143" priority="1287" operator="equal">
      <formula>301</formula>
    </cfRule>
  </conditionalFormatting>
  <conditionalFormatting sqref="U3:U70">
    <cfRule type="cellIs" dxfId="1142" priority="1253" operator="equal">
      <formula>48</formula>
    </cfRule>
    <cfRule type="cellIs" dxfId="1141" priority="1254" operator="equal">
      <formula>83</formula>
    </cfRule>
    <cfRule type="cellIs" dxfId="1140" priority="1255" operator="equal">
      <formula>29</formula>
    </cfRule>
    <cfRule type="cellIs" dxfId="1139" priority="1256" operator="equal">
      <formula>65</formula>
    </cfRule>
    <cfRule type="cellIs" dxfId="1138" priority="1257" operator="equal">
      <formula>55</formula>
    </cfRule>
    <cfRule type="cellIs" dxfId="1137" priority="1258" operator="equal">
      <formula>54</formula>
    </cfRule>
    <cfRule type="cellIs" dxfId="1136" priority="1259" operator="equal">
      <formula>44</formula>
    </cfRule>
    <cfRule type="cellIs" dxfId="1135" priority="1260" operator="equal">
      <formula>43</formula>
    </cfRule>
    <cfRule type="cellIs" dxfId="1134" priority="1261" operator="equal">
      <formula>42</formula>
    </cfRule>
    <cfRule type="cellIs" dxfId="1133" priority="1262" operator="equal">
      <formula>41</formula>
    </cfRule>
    <cfRule type="cellIs" dxfId="1132" priority="1263" operator="equal">
      <formula>41</formula>
    </cfRule>
    <cfRule type="cellIs" dxfId="1131" priority="1264" operator="equal">
      <formula>30</formula>
    </cfRule>
    <cfRule type="cellIs" dxfId="1130" priority="1265" operator="equal">
      <formula>28</formula>
    </cfRule>
    <cfRule type="cellIs" dxfId="1129" priority="1266" operator="equal">
      <formula>28</formula>
    </cfRule>
    <cfRule type="cellIs" dxfId="1128" priority="1267" operator="equal">
      <formula>27</formula>
    </cfRule>
    <cfRule type="cellIs" dxfId="1127" priority="1268" operator="equal">
      <formula>302</formula>
    </cfRule>
    <cfRule type="cellIs" dxfId="1126" priority="1269" operator="equal">
      <formula>301</formula>
    </cfRule>
  </conditionalFormatting>
  <conditionalFormatting sqref="U3:U70">
    <cfRule type="cellIs" dxfId="1125" priority="1199" operator="equal">
      <formula>48</formula>
    </cfRule>
    <cfRule type="cellIs" dxfId="1124" priority="1200" operator="equal">
      <formula>83</formula>
    </cfRule>
    <cfRule type="cellIs" dxfId="1123" priority="1201" operator="equal">
      <formula>29</formula>
    </cfRule>
    <cfRule type="cellIs" dxfId="1122" priority="1202" operator="equal">
      <formula>65</formula>
    </cfRule>
    <cfRule type="cellIs" dxfId="1121" priority="1203" operator="equal">
      <formula>55</formula>
    </cfRule>
    <cfRule type="cellIs" dxfId="1120" priority="1204" operator="equal">
      <formula>54</formula>
    </cfRule>
    <cfRule type="cellIs" dxfId="1119" priority="1205" operator="equal">
      <formula>44</formula>
    </cfRule>
    <cfRule type="cellIs" dxfId="1118" priority="1206" operator="equal">
      <formula>43</formula>
    </cfRule>
    <cfRule type="cellIs" dxfId="1117" priority="1207" operator="equal">
      <formula>42</formula>
    </cfRule>
    <cfRule type="cellIs" dxfId="1116" priority="1208" operator="equal">
      <formula>41</formula>
    </cfRule>
    <cfRule type="cellIs" dxfId="1115" priority="1209" operator="equal">
      <formula>41</formula>
    </cfRule>
    <cfRule type="cellIs" dxfId="1114" priority="1210" operator="equal">
      <formula>30</formula>
    </cfRule>
    <cfRule type="cellIs" dxfId="1113" priority="1211" operator="equal">
      <formula>28</formula>
    </cfRule>
    <cfRule type="cellIs" dxfId="1112" priority="1212" operator="equal">
      <formula>28</formula>
    </cfRule>
    <cfRule type="cellIs" dxfId="1111" priority="1213" operator="equal">
      <formula>27</formula>
    </cfRule>
    <cfRule type="cellIs" dxfId="1110" priority="1214" operator="equal">
      <formula>302</formula>
    </cfRule>
    <cfRule type="cellIs" dxfId="1109" priority="1215" operator="equal">
      <formula>301</formula>
    </cfRule>
  </conditionalFormatting>
  <conditionalFormatting sqref="U3:U70">
    <cfRule type="cellIs" dxfId="1108" priority="1144" operator="equal">
      <formula>48</formula>
    </cfRule>
    <cfRule type="cellIs" dxfId="1107" priority="1145" operator="equal">
      <formula>83</formula>
    </cfRule>
    <cfRule type="cellIs" dxfId="1106" priority="1146" operator="equal">
      <formula>29</formula>
    </cfRule>
    <cfRule type="cellIs" dxfId="1105" priority="1147" operator="equal">
      <formula>65</formula>
    </cfRule>
    <cfRule type="cellIs" dxfId="1104" priority="1148" operator="equal">
      <formula>55</formula>
    </cfRule>
    <cfRule type="cellIs" dxfId="1103" priority="1149" operator="equal">
      <formula>54</formula>
    </cfRule>
    <cfRule type="cellIs" dxfId="1102" priority="1150" operator="equal">
      <formula>44</formula>
    </cfRule>
    <cfRule type="cellIs" dxfId="1101" priority="1151" operator="equal">
      <formula>43</formula>
    </cfRule>
    <cfRule type="cellIs" dxfId="1100" priority="1152" operator="equal">
      <formula>42</formula>
    </cfRule>
    <cfRule type="cellIs" dxfId="1099" priority="1153" operator="equal">
      <formula>41</formula>
    </cfRule>
    <cfRule type="cellIs" dxfId="1098" priority="1154" operator="equal">
      <formula>41</formula>
    </cfRule>
    <cfRule type="cellIs" dxfId="1097" priority="1155" operator="equal">
      <formula>30</formula>
    </cfRule>
    <cfRule type="cellIs" dxfId="1096" priority="1156" operator="equal">
      <formula>28</formula>
    </cfRule>
    <cfRule type="cellIs" dxfId="1095" priority="1157" operator="equal">
      <formula>28</formula>
    </cfRule>
    <cfRule type="cellIs" dxfId="1094" priority="1158" operator="equal">
      <formula>27</formula>
    </cfRule>
    <cfRule type="cellIs" dxfId="1093" priority="1159" operator="equal">
      <formula>302</formula>
    </cfRule>
    <cfRule type="cellIs" dxfId="1092" priority="1160" operator="equal">
      <formula>301</formula>
    </cfRule>
  </conditionalFormatting>
  <conditionalFormatting sqref="D3:D70">
    <cfRule type="cellIs" dxfId="1091" priority="1125" operator="equal">
      <formula>"F"</formula>
    </cfRule>
    <cfRule type="cellIs" dxfId="1090" priority="1126" operator="equal">
      <formula>"M"</formula>
    </cfRule>
  </conditionalFormatting>
  <conditionalFormatting sqref="E3:E6">
    <cfRule type="cellIs" dxfId="1089" priority="1074" operator="equal">
      <formula>48</formula>
    </cfRule>
    <cfRule type="cellIs" dxfId="1088" priority="1075" operator="equal">
      <formula>83</formula>
    </cfRule>
    <cfRule type="cellIs" dxfId="1087" priority="1076" operator="equal">
      <formula>29</formula>
    </cfRule>
    <cfRule type="cellIs" dxfId="1086" priority="1077" operator="equal">
      <formula>65</formula>
    </cfRule>
    <cfRule type="cellIs" dxfId="1085" priority="1078" operator="equal">
      <formula>55</formula>
    </cfRule>
    <cfRule type="cellIs" dxfId="1084" priority="1079" operator="equal">
      <formula>54</formula>
    </cfRule>
    <cfRule type="cellIs" dxfId="1083" priority="1080" operator="equal">
      <formula>44</formula>
    </cfRule>
    <cfRule type="cellIs" dxfId="1082" priority="1081" operator="equal">
      <formula>43</formula>
    </cfRule>
    <cfRule type="cellIs" dxfId="1081" priority="1082" operator="equal">
      <formula>42</formula>
    </cfRule>
    <cfRule type="cellIs" dxfId="1080" priority="1083" operator="equal">
      <formula>41</formula>
    </cfRule>
    <cfRule type="cellIs" dxfId="1079" priority="1084" operator="equal">
      <formula>41</formula>
    </cfRule>
    <cfRule type="cellIs" dxfId="1078" priority="1085" operator="equal">
      <formula>30</formula>
    </cfRule>
    <cfRule type="cellIs" dxfId="1077" priority="1086" operator="equal">
      <formula>28</formula>
    </cfRule>
    <cfRule type="cellIs" dxfId="1076" priority="1087" operator="equal">
      <formula>28</formula>
    </cfRule>
    <cfRule type="cellIs" dxfId="1075" priority="1088" operator="equal">
      <formula>27</formula>
    </cfRule>
    <cfRule type="cellIs" dxfId="1074" priority="1089" operator="equal">
      <formula>302</formula>
    </cfRule>
    <cfRule type="cellIs" dxfId="1073" priority="1090" operator="equal">
      <formula>301</formula>
    </cfRule>
  </conditionalFormatting>
  <conditionalFormatting sqref="C3:C70">
    <cfRule type="cellIs" dxfId="1072" priority="1057" operator="equal">
      <formula>"m"</formula>
    </cfRule>
    <cfRule type="cellIs" dxfId="1071" priority="1058" operator="equal">
      <formula>"F"</formula>
    </cfRule>
    <cfRule type="cellIs" dxfId="1070" priority="1059" operator="equal">
      <formula>"f"</formula>
    </cfRule>
    <cfRule type="cellIs" dxfId="1069" priority="1060" operator="equal">
      <formula>65</formula>
    </cfRule>
    <cfRule type="cellIs" dxfId="1068" priority="1061" operator="equal">
      <formula>55</formula>
    </cfRule>
    <cfRule type="cellIs" dxfId="1067" priority="1062" operator="equal">
      <formula>54</formula>
    </cfRule>
    <cfRule type="cellIs" dxfId="1066" priority="1063" operator="equal">
      <formula>44</formula>
    </cfRule>
    <cfRule type="cellIs" dxfId="1065" priority="1064" operator="equal">
      <formula>43</formula>
    </cfRule>
    <cfRule type="cellIs" dxfId="1064" priority="1065" operator="equal">
      <formula>42</formula>
    </cfRule>
    <cfRule type="cellIs" dxfId="1063" priority="1066" operator="equal">
      <formula>41</formula>
    </cfRule>
    <cfRule type="cellIs" dxfId="1062" priority="1067" operator="equal">
      <formula>41</formula>
    </cfRule>
    <cfRule type="cellIs" dxfId="1061" priority="1068" operator="equal">
      <formula>30</formula>
    </cfRule>
    <cfRule type="cellIs" dxfId="1060" priority="1069" operator="equal">
      <formula>28</formula>
    </cfRule>
    <cfRule type="cellIs" dxfId="1059" priority="1070" operator="equal">
      <formula>28</formula>
    </cfRule>
    <cfRule type="cellIs" dxfId="1058" priority="1071" operator="equal">
      <formula>27</formula>
    </cfRule>
    <cfRule type="cellIs" dxfId="1057" priority="1072" operator="equal">
      <formula>302</formula>
    </cfRule>
    <cfRule type="cellIs" dxfId="1056" priority="1073" operator="equal">
      <formula>301</formula>
    </cfRule>
  </conditionalFormatting>
  <conditionalFormatting sqref="C3:C302">
    <cfRule type="cellIs" dxfId="1055" priority="1056" operator="equal">
      <formula>"M"</formula>
    </cfRule>
  </conditionalFormatting>
  <conditionalFormatting sqref="I76:I81">
    <cfRule type="cellIs" dxfId="1054" priority="1039" operator="equal">
      <formula>83</formula>
    </cfRule>
  </conditionalFormatting>
  <conditionalFormatting sqref="F76:F81 I76:I81 L76:L81 O76:O81 R76:R81">
    <cfRule type="cellIs" dxfId="1053" priority="1038" operator="equal">
      <formula>48</formula>
    </cfRule>
    <cfRule type="cellIs" dxfId="1052" priority="1040" operator="equal">
      <formula>83</formula>
    </cfRule>
    <cfRule type="cellIs" dxfId="1051" priority="1041" operator="equal">
      <formula>29</formula>
    </cfRule>
    <cfRule type="cellIs" dxfId="1050" priority="1042" operator="equal">
      <formula>65</formula>
    </cfRule>
    <cfRule type="cellIs" dxfId="1049" priority="1043" operator="equal">
      <formula>55</formula>
    </cfRule>
    <cfRule type="cellIs" dxfId="1048" priority="1044" operator="equal">
      <formula>54</formula>
    </cfRule>
    <cfRule type="cellIs" dxfId="1047" priority="1045" operator="equal">
      <formula>44</formula>
    </cfRule>
    <cfRule type="cellIs" dxfId="1046" priority="1046" operator="equal">
      <formula>43</formula>
    </cfRule>
    <cfRule type="cellIs" dxfId="1045" priority="1047" operator="equal">
      <formula>42</formula>
    </cfRule>
    <cfRule type="cellIs" dxfId="1044" priority="1048" operator="equal">
      <formula>41</formula>
    </cfRule>
    <cfRule type="cellIs" dxfId="1043" priority="1049" operator="equal">
      <formula>41</formula>
    </cfRule>
    <cfRule type="cellIs" dxfId="1042" priority="1050" operator="equal">
      <formula>30</formula>
    </cfRule>
    <cfRule type="cellIs" dxfId="1041" priority="1051" operator="equal">
      <formula>28</formula>
    </cfRule>
    <cfRule type="cellIs" dxfId="1040" priority="1052" operator="equal">
      <formula>28</formula>
    </cfRule>
    <cfRule type="cellIs" dxfId="1039" priority="1053" operator="equal">
      <formula>27</formula>
    </cfRule>
    <cfRule type="cellIs" dxfId="1038" priority="1054" operator="equal">
      <formula>302</formula>
    </cfRule>
    <cfRule type="cellIs" dxfId="1037" priority="1055" operator="equal">
      <formula>301</formula>
    </cfRule>
  </conditionalFormatting>
  <conditionalFormatting sqref="I76:I81">
    <cfRule type="cellIs" dxfId="1036" priority="1037" operator="equal">
      <formula>83</formula>
    </cfRule>
  </conditionalFormatting>
  <conditionalFormatting sqref="F76:F81 I76:I81 L76:L81 O76:O81 R76:R81">
    <cfRule type="cellIs" dxfId="1035" priority="1020" operator="equal">
      <formula>48</formula>
    </cfRule>
    <cfRule type="cellIs" dxfId="1034" priority="1021" operator="equal">
      <formula>83</formula>
    </cfRule>
    <cfRule type="cellIs" dxfId="1033" priority="1022" operator="equal">
      <formula>29</formula>
    </cfRule>
    <cfRule type="cellIs" dxfId="1032" priority="1023" operator="equal">
      <formula>65</formula>
    </cfRule>
    <cfRule type="cellIs" dxfId="1031" priority="1024" operator="equal">
      <formula>55</formula>
    </cfRule>
    <cfRule type="cellIs" dxfId="1030" priority="1025" operator="equal">
      <formula>54</formula>
    </cfRule>
    <cfRule type="cellIs" dxfId="1029" priority="1026" operator="equal">
      <formula>44</formula>
    </cfRule>
    <cfRule type="cellIs" dxfId="1028" priority="1027" operator="equal">
      <formula>43</formula>
    </cfRule>
    <cfRule type="cellIs" dxfId="1027" priority="1028" operator="equal">
      <formula>42</formula>
    </cfRule>
    <cfRule type="cellIs" dxfId="1026" priority="1029" operator="equal">
      <formula>41</formula>
    </cfRule>
    <cfRule type="cellIs" dxfId="1025" priority="1030" operator="equal">
      <formula>41</formula>
    </cfRule>
    <cfRule type="cellIs" dxfId="1024" priority="1031" operator="equal">
      <formula>30</formula>
    </cfRule>
    <cfRule type="cellIs" dxfId="1023" priority="1032" operator="equal">
      <formula>28</formula>
    </cfRule>
    <cfRule type="cellIs" dxfId="1022" priority="1033" operator="equal">
      <formula>28</formula>
    </cfRule>
    <cfRule type="cellIs" dxfId="1021" priority="1034" operator="equal">
      <formula>27</formula>
    </cfRule>
    <cfRule type="cellIs" dxfId="1020" priority="1035" operator="equal">
      <formula>302</formula>
    </cfRule>
    <cfRule type="cellIs" dxfId="1019" priority="1036" operator="equal">
      <formula>301</formula>
    </cfRule>
  </conditionalFormatting>
  <conditionalFormatting sqref="I76:I81">
    <cfRule type="cellIs" dxfId="1018" priority="1019" operator="equal">
      <formula>83</formula>
    </cfRule>
  </conditionalFormatting>
  <conditionalFormatting sqref="F76:F81 I76:I81 L76:L81 O76:O81 R76:R81">
    <cfRule type="cellIs" dxfId="1017" priority="1002" operator="equal">
      <formula>48</formula>
    </cfRule>
    <cfRule type="cellIs" dxfId="1016" priority="1003" operator="equal">
      <formula>83</formula>
    </cfRule>
    <cfRule type="cellIs" dxfId="1015" priority="1004" operator="equal">
      <formula>29</formula>
    </cfRule>
    <cfRule type="cellIs" dxfId="1014" priority="1005" operator="equal">
      <formula>65</formula>
    </cfRule>
    <cfRule type="cellIs" dxfId="1013" priority="1006" operator="equal">
      <formula>55</formula>
    </cfRule>
    <cfRule type="cellIs" dxfId="1012" priority="1007" operator="equal">
      <formula>54</formula>
    </cfRule>
    <cfRule type="cellIs" dxfId="1011" priority="1008" operator="equal">
      <formula>44</formula>
    </cfRule>
    <cfRule type="cellIs" dxfId="1010" priority="1009" operator="equal">
      <formula>43</formula>
    </cfRule>
    <cfRule type="cellIs" dxfId="1009" priority="1010" operator="equal">
      <formula>42</formula>
    </cfRule>
    <cfRule type="cellIs" dxfId="1008" priority="1011" operator="equal">
      <formula>41</formula>
    </cfRule>
    <cfRule type="cellIs" dxfId="1007" priority="1012" operator="equal">
      <formula>41</formula>
    </cfRule>
    <cfRule type="cellIs" dxfId="1006" priority="1013" operator="equal">
      <formula>30</formula>
    </cfRule>
    <cfRule type="cellIs" dxfId="1005" priority="1014" operator="equal">
      <formula>28</formula>
    </cfRule>
    <cfRule type="cellIs" dxfId="1004" priority="1015" operator="equal">
      <formula>28</formula>
    </cfRule>
    <cfRule type="cellIs" dxfId="1003" priority="1016" operator="equal">
      <formula>27</formula>
    </cfRule>
    <cfRule type="cellIs" dxfId="1002" priority="1017" operator="equal">
      <formula>302</formula>
    </cfRule>
    <cfRule type="cellIs" dxfId="1001" priority="1018" operator="equal">
      <formula>301</formula>
    </cfRule>
  </conditionalFormatting>
  <conditionalFormatting sqref="I76:I81">
    <cfRule type="cellIs" dxfId="1000" priority="1001" operator="equal">
      <formula>83</formula>
    </cfRule>
  </conditionalFormatting>
  <conditionalFormatting sqref="F76:F81 I76:I81 L76:L81 O76:O81 R76:R81">
    <cfRule type="cellIs" dxfId="999" priority="984" operator="equal">
      <formula>48</formula>
    </cfRule>
    <cfRule type="cellIs" dxfId="998" priority="985" operator="equal">
      <formula>83</formula>
    </cfRule>
    <cfRule type="cellIs" dxfId="997" priority="986" operator="equal">
      <formula>29</formula>
    </cfRule>
    <cfRule type="cellIs" dxfId="996" priority="987" operator="equal">
      <formula>65</formula>
    </cfRule>
    <cfRule type="cellIs" dxfId="995" priority="988" operator="equal">
      <formula>55</formula>
    </cfRule>
    <cfRule type="cellIs" dxfId="994" priority="989" operator="equal">
      <formula>54</formula>
    </cfRule>
    <cfRule type="cellIs" dxfId="993" priority="990" operator="equal">
      <formula>44</formula>
    </cfRule>
    <cfRule type="cellIs" dxfId="992" priority="991" operator="equal">
      <formula>43</formula>
    </cfRule>
    <cfRule type="cellIs" dxfId="991" priority="992" operator="equal">
      <formula>42</formula>
    </cfRule>
    <cfRule type="cellIs" dxfId="990" priority="993" operator="equal">
      <formula>41</formula>
    </cfRule>
    <cfRule type="cellIs" dxfId="989" priority="994" operator="equal">
      <formula>41</formula>
    </cfRule>
    <cfRule type="cellIs" dxfId="988" priority="995" operator="equal">
      <formula>30</formula>
    </cfRule>
    <cfRule type="cellIs" dxfId="987" priority="996" operator="equal">
      <formula>28</formula>
    </cfRule>
    <cfRule type="cellIs" dxfId="986" priority="997" operator="equal">
      <formula>28</formula>
    </cfRule>
    <cfRule type="cellIs" dxfId="985" priority="998" operator="equal">
      <formula>27</formula>
    </cfRule>
    <cfRule type="cellIs" dxfId="984" priority="999" operator="equal">
      <formula>302</formula>
    </cfRule>
    <cfRule type="cellIs" dxfId="983" priority="1000" operator="equal">
      <formula>301</formula>
    </cfRule>
  </conditionalFormatting>
  <conditionalFormatting sqref="I76:I81">
    <cfRule type="cellIs" dxfId="982" priority="983" operator="equal">
      <formula>83</formula>
    </cfRule>
  </conditionalFormatting>
  <conditionalFormatting sqref="F76:F81 I76:I81 L76:L81 O76:O81 R76:R81">
    <cfRule type="cellIs" dxfId="981" priority="966" operator="equal">
      <formula>48</formula>
    </cfRule>
    <cfRule type="cellIs" dxfId="980" priority="967" operator="equal">
      <formula>83</formula>
    </cfRule>
    <cfRule type="cellIs" dxfId="979" priority="968" operator="equal">
      <formula>29</formula>
    </cfRule>
    <cfRule type="cellIs" dxfId="978" priority="969" operator="equal">
      <formula>65</formula>
    </cfRule>
    <cfRule type="cellIs" dxfId="977" priority="970" operator="equal">
      <formula>55</formula>
    </cfRule>
    <cfRule type="cellIs" dxfId="976" priority="971" operator="equal">
      <formula>54</formula>
    </cfRule>
    <cfRule type="cellIs" dxfId="975" priority="972" operator="equal">
      <formula>44</formula>
    </cfRule>
    <cfRule type="cellIs" dxfId="974" priority="973" operator="equal">
      <formula>43</formula>
    </cfRule>
    <cfRule type="cellIs" dxfId="973" priority="974" operator="equal">
      <formula>42</formula>
    </cfRule>
    <cfRule type="cellIs" dxfId="972" priority="975" operator="equal">
      <formula>41</formula>
    </cfRule>
    <cfRule type="cellIs" dxfId="971" priority="976" operator="equal">
      <formula>41</formula>
    </cfRule>
    <cfRule type="cellIs" dxfId="970" priority="977" operator="equal">
      <formula>30</formula>
    </cfRule>
    <cfRule type="cellIs" dxfId="969" priority="978" operator="equal">
      <formula>28</formula>
    </cfRule>
    <cfRule type="cellIs" dxfId="968" priority="979" operator="equal">
      <formula>28</formula>
    </cfRule>
    <cfRule type="cellIs" dxfId="967" priority="980" operator="equal">
      <formula>27</formula>
    </cfRule>
    <cfRule type="cellIs" dxfId="966" priority="981" operator="equal">
      <formula>302</formula>
    </cfRule>
    <cfRule type="cellIs" dxfId="965" priority="982" operator="equal">
      <formula>301</formula>
    </cfRule>
  </conditionalFormatting>
  <conditionalFormatting sqref="I76:I81">
    <cfRule type="cellIs" dxfId="964" priority="965" operator="equal">
      <formula>83</formula>
    </cfRule>
  </conditionalFormatting>
  <conditionalFormatting sqref="F76:F81 I76:I81 L76:L81 O76:O81 R76:R81">
    <cfRule type="cellIs" dxfId="963" priority="948" operator="equal">
      <formula>48</formula>
    </cfRule>
    <cfRule type="cellIs" dxfId="962" priority="949" operator="equal">
      <formula>83</formula>
    </cfRule>
    <cfRule type="cellIs" dxfId="961" priority="950" operator="equal">
      <formula>29</formula>
    </cfRule>
    <cfRule type="cellIs" dxfId="960" priority="951" operator="equal">
      <formula>65</formula>
    </cfRule>
    <cfRule type="cellIs" dxfId="959" priority="952" operator="equal">
      <formula>55</formula>
    </cfRule>
    <cfRule type="cellIs" dxfId="958" priority="953" operator="equal">
      <formula>54</formula>
    </cfRule>
    <cfRule type="cellIs" dxfId="957" priority="954" operator="equal">
      <formula>44</formula>
    </cfRule>
    <cfRule type="cellIs" dxfId="956" priority="955" operator="equal">
      <formula>43</formula>
    </cfRule>
    <cfRule type="cellIs" dxfId="955" priority="956" operator="equal">
      <formula>42</formula>
    </cfRule>
    <cfRule type="cellIs" dxfId="954" priority="957" operator="equal">
      <formula>41</formula>
    </cfRule>
    <cfRule type="cellIs" dxfId="953" priority="958" operator="equal">
      <formula>41</formula>
    </cfRule>
    <cfRule type="cellIs" dxfId="952" priority="959" operator="equal">
      <formula>30</formula>
    </cfRule>
    <cfRule type="cellIs" dxfId="951" priority="960" operator="equal">
      <formula>28</formula>
    </cfRule>
    <cfRule type="cellIs" dxfId="950" priority="961" operator="equal">
      <formula>28</formula>
    </cfRule>
    <cfRule type="cellIs" dxfId="949" priority="962" operator="equal">
      <formula>27</formula>
    </cfRule>
    <cfRule type="cellIs" dxfId="948" priority="963" operator="equal">
      <formula>302</formula>
    </cfRule>
    <cfRule type="cellIs" dxfId="947" priority="964" operator="equal">
      <formula>301</formula>
    </cfRule>
  </conditionalFormatting>
  <conditionalFormatting sqref="F76:F81 I76:I81 L76:L81 O76:O81 R76:R81">
    <cfRule type="containsText" dxfId="946" priority="947" operator="containsText" text="F">
      <formula>NOT(ISERROR(SEARCH("F",F76)))</formula>
    </cfRule>
  </conditionalFormatting>
  <conditionalFormatting sqref="I76:I81">
    <cfRule type="cellIs" dxfId="945" priority="946" operator="equal">
      <formula>83</formula>
    </cfRule>
  </conditionalFormatting>
  <conditionalFormatting sqref="F76:F81 I76:I81 L76:L81 O76:O81 R76:R81">
    <cfRule type="cellIs" dxfId="944" priority="929" operator="equal">
      <formula>48</formula>
    </cfRule>
    <cfRule type="cellIs" dxfId="943" priority="930" operator="equal">
      <formula>83</formula>
    </cfRule>
    <cfRule type="cellIs" dxfId="942" priority="931" operator="equal">
      <formula>29</formula>
    </cfRule>
    <cfRule type="cellIs" dxfId="941" priority="932" operator="equal">
      <formula>65</formula>
    </cfRule>
    <cfRule type="cellIs" dxfId="940" priority="933" operator="equal">
      <formula>55</formula>
    </cfRule>
    <cfRule type="cellIs" dxfId="939" priority="934" operator="equal">
      <formula>54</formula>
    </cfRule>
    <cfRule type="cellIs" dxfId="938" priority="935" operator="equal">
      <formula>44</formula>
    </cfRule>
    <cfRule type="cellIs" dxfId="937" priority="936" operator="equal">
      <formula>43</formula>
    </cfRule>
    <cfRule type="cellIs" dxfId="936" priority="937" operator="equal">
      <formula>42</formula>
    </cfRule>
    <cfRule type="cellIs" dxfId="935" priority="938" operator="equal">
      <formula>41</formula>
    </cfRule>
    <cfRule type="cellIs" dxfId="934" priority="939" operator="equal">
      <formula>41</formula>
    </cfRule>
    <cfRule type="cellIs" dxfId="933" priority="940" operator="equal">
      <formula>30</formula>
    </cfRule>
    <cfRule type="cellIs" dxfId="932" priority="941" operator="equal">
      <formula>28</formula>
    </cfRule>
    <cfRule type="cellIs" dxfId="931" priority="942" operator="equal">
      <formula>28</formula>
    </cfRule>
    <cfRule type="cellIs" dxfId="930" priority="943" operator="equal">
      <formula>27</formula>
    </cfRule>
    <cfRule type="cellIs" dxfId="929" priority="944" operator="equal">
      <formula>302</formula>
    </cfRule>
    <cfRule type="cellIs" dxfId="928" priority="945" operator="equal">
      <formula>301</formula>
    </cfRule>
  </conditionalFormatting>
  <conditionalFormatting sqref="I71:I75">
    <cfRule type="cellIs" dxfId="927" priority="928" operator="equal">
      <formula>83</formula>
    </cfRule>
  </conditionalFormatting>
  <conditionalFormatting sqref="F71:F75 I71:I75 L71:L75 O71:O75 R71:R75">
    <cfRule type="cellIs" dxfId="926" priority="911" operator="equal">
      <formula>48</formula>
    </cfRule>
    <cfRule type="cellIs" dxfId="925" priority="912" operator="equal">
      <formula>83</formula>
    </cfRule>
    <cfRule type="cellIs" dxfId="924" priority="913" operator="equal">
      <formula>29</formula>
    </cfRule>
    <cfRule type="cellIs" dxfId="923" priority="914" operator="equal">
      <formula>65</formula>
    </cfRule>
    <cfRule type="cellIs" dxfId="922" priority="915" operator="equal">
      <formula>55</formula>
    </cfRule>
    <cfRule type="cellIs" dxfId="921" priority="916" operator="equal">
      <formula>54</formula>
    </cfRule>
    <cfRule type="cellIs" dxfId="920" priority="917" operator="equal">
      <formula>44</formula>
    </cfRule>
    <cfRule type="cellIs" dxfId="919" priority="918" operator="equal">
      <formula>43</formula>
    </cfRule>
    <cfRule type="cellIs" dxfId="918" priority="919" operator="equal">
      <formula>42</formula>
    </cfRule>
    <cfRule type="cellIs" dxfId="917" priority="920" operator="equal">
      <formula>41</formula>
    </cfRule>
    <cfRule type="cellIs" dxfId="916" priority="921" operator="equal">
      <formula>41</formula>
    </cfRule>
    <cfRule type="cellIs" dxfId="915" priority="922" operator="equal">
      <formula>30</formula>
    </cfRule>
    <cfRule type="cellIs" dxfId="914" priority="923" operator="equal">
      <formula>28</formula>
    </cfRule>
    <cfRule type="cellIs" dxfId="913" priority="924" operator="equal">
      <formula>28</formula>
    </cfRule>
    <cfRule type="cellIs" dxfId="912" priority="925" operator="equal">
      <formula>27</formula>
    </cfRule>
    <cfRule type="cellIs" dxfId="911" priority="926" operator="equal">
      <formula>302</formula>
    </cfRule>
    <cfRule type="cellIs" dxfId="910" priority="927" operator="equal">
      <formula>301</formula>
    </cfRule>
  </conditionalFormatting>
  <conditionalFormatting sqref="I76:I77">
    <cfRule type="cellIs" dxfId="909" priority="910" operator="equal">
      <formula>83</formula>
    </cfRule>
  </conditionalFormatting>
  <conditionalFormatting sqref="F76:F77 I76:I77 L76:L77 O76:O77 R76:R77">
    <cfRule type="cellIs" dxfId="908" priority="893" operator="equal">
      <formula>48</formula>
    </cfRule>
    <cfRule type="cellIs" dxfId="907" priority="894" operator="equal">
      <formula>83</formula>
    </cfRule>
    <cfRule type="cellIs" dxfId="906" priority="895" operator="equal">
      <formula>29</formula>
    </cfRule>
    <cfRule type="cellIs" dxfId="905" priority="896" operator="equal">
      <formula>65</formula>
    </cfRule>
    <cfRule type="cellIs" dxfId="904" priority="897" operator="equal">
      <formula>55</formula>
    </cfRule>
    <cfRule type="cellIs" dxfId="903" priority="898" operator="equal">
      <formula>54</formula>
    </cfRule>
    <cfRule type="cellIs" dxfId="902" priority="899" operator="equal">
      <formula>44</formula>
    </cfRule>
    <cfRule type="cellIs" dxfId="901" priority="900" operator="equal">
      <formula>43</formula>
    </cfRule>
    <cfRule type="cellIs" dxfId="900" priority="901" operator="equal">
      <formula>42</formula>
    </cfRule>
    <cfRule type="cellIs" dxfId="899" priority="902" operator="equal">
      <formula>41</formula>
    </cfRule>
    <cfRule type="cellIs" dxfId="898" priority="903" operator="equal">
      <formula>41</formula>
    </cfRule>
    <cfRule type="cellIs" dxfId="897" priority="904" operator="equal">
      <formula>30</formula>
    </cfRule>
    <cfRule type="cellIs" dxfId="896" priority="905" operator="equal">
      <formula>28</formula>
    </cfRule>
    <cfRule type="cellIs" dxfId="895" priority="906" operator="equal">
      <formula>28</formula>
    </cfRule>
    <cfRule type="cellIs" dxfId="894" priority="907" operator="equal">
      <formula>27</formula>
    </cfRule>
    <cfRule type="cellIs" dxfId="893" priority="908" operator="equal">
      <formula>302</formula>
    </cfRule>
    <cfRule type="cellIs" dxfId="892" priority="909" operator="equal">
      <formula>301</formula>
    </cfRule>
  </conditionalFormatting>
  <conditionalFormatting sqref="I76:I77">
    <cfRule type="cellIs" dxfId="891" priority="892" operator="equal">
      <formula>83</formula>
    </cfRule>
  </conditionalFormatting>
  <conditionalFormatting sqref="F76:F77 I76:I77 L76:L77 O76:O77 R76:R77">
    <cfRule type="cellIs" dxfId="890" priority="875" operator="equal">
      <formula>48</formula>
    </cfRule>
    <cfRule type="cellIs" dxfId="889" priority="876" operator="equal">
      <formula>83</formula>
    </cfRule>
    <cfRule type="cellIs" dxfId="888" priority="877" operator="equal">
      <formula>29</formula>
    </cfRule>
    <cfRule type="cellIs" dxfId="887" priority="878" operator="equal">
      <formula>65</formula>
    </cfRule>
    <cfRule type="cellIs" dxfId="886" priority="879" operator="equal">
      <formula>55</formula>
    </cfRule>
    <cfRule type="cellIs" dxfId="885" priority="880" operator="equal">
      <formula>54</formula>
    </cfRule>
    <cfRule type="cellIs" dxfId="884" priority="881" operator="equal">
      <formula>44</formula>
    </cfRule>
    <cfRule type="cellIs" dxfId="883" priority="882" operator="equal">
      <formula>43</formula>
    </cfRule>
    <cfRule type="cellIs" dxfId="882" priority="883" operator="equal">
      <formula>42</formula>
    </cfRule>
    <cfRule type="cellIs" dxfId="881" priority="884" operator="equal">
      <formula>41</formula>
    </cfRule>
    <cfRule type="cellIs" dxfId="880" priority="885" operator="equal">
      <formula>41</formula>
    </cfRule>
    <cfRule type="cellIs" dxfId="879" priority="886" operator="equal">
      <formula>30</formula>
    </cfRule>
    <cfRule type="cellIs" dxfId="878" priority="887" operator="equal">
      <formula>28</formula>
    </cfRule>
    <cfRule type="cellIs" dxfId="877" priority="888" operator="equal">
      <formula>28</formula>
    </cfRule>
    <cfRule type="cellIs" dxfId="876" priority="889" operator="equal">
      <formula>27</formula>
    </cfRule>
    <cfRule type="cellIs" dxfId="875" priority="890" operator="equal">
      <formula>302</formula>
    </cfRule>
    <cfRule type="cellIs" dxfId="874" priority="891" operator="equal">
      <formula>301</formula>
    </cfRule>
  </conditionalFormatting>
  <conditionalFormatting sqref="I76:I77">
    <cfRule type="cellIs" dxfId="873" priority="874" operator="equal">
      <formula>83</formula>
    </cfRule>
  </conditionalFormatting>
  <conditionalFormatting sqref="F76:F77 I76:I77 L76:L77 O76:O77 R76:R77">
    <cfRule type="cellIs" dxfId="872" priority="857" operator="equal">
      <formula>48</formula>
    </cfRule>
    <cfRule type="cellIs" dxfId="871" priority="858" operator="equal">
      <formula>83</formula>
    </cfRule>
    <cfRule type="cellIs" dxfId="870" priority="859" operator="equal">
      <formula>29</formula>
    </cfRule>
    <cfRule type="cellIs" dxfId="869" priority="860" operator="equal">
      <formula>65</formula>
    </cfRule>
    <cfRule type="cellIs" dxfId="868" priority="861" operator="equal">
      <formula>55</formula>
    </cfRule>
    <cfRule type="cellIs" dxfId="867" priority="862" operator="equal">
      <formula>54</formula>
    </cfRule>
    <cfRule type="cellIs" dxfId="866" priority="863" operator="equal">
      <formula>44</formula>
    </cfRule>
    <cfRule type="cellIs" dxfId="865" priority="864" operator="equal">
      <formula>43</formula>
    </cfRule>
    <cfRule type="cellIs" dxfId="864" priority="865" operator="equal">
      <formula>42</formula>
    </cfRule>
    <cfRule type="cellIs" dxfId="863" priority="866" operator="equal">
      <formula>41</formula>
    </cfRule>
    <cfRule type="cellIs" dxfId="862" priority="867" operator="equal">
      <formula>41</formula>
    </cfRule>
    <cfRule type="cellIs" dxfId="861" priority="868" operator="equal">
      <formula>30</formula>
    </cfRule>
    <cfRule type="cellIs" dxfId="860" priority="869" operator="equal">
      <formula>28</formula>
    </cfRule>
    <cfRule type="cellIs" dxfId="859" priority="870" operator="equal">
      <formula>28</formula>
    </cfRule>
    <cfRule type="cellIs" dxfId="858" priority="871" operator="equal">
      <formula>27</formula>
    </cfRule>
    <cfRule type="cellIs" dxfId="857" priority="872" operator="equal">
      <formula>302</formula>
    </cfRule>
    <cfRule type="cellIs" dxfId="856" priority="873" operator="equal">
      <formula>301</formula>
    </cfRule>
  </conditionalFormatting>
  <conditionalFormatting sqref="I76:I77">
    <cfRule type="cellIs" dxfId="855" priority="856" operator="equal">
      <formula>83</formula>
    </cfRule>
  </conditionalFormatting>
  <conditionalFormatting sqref="F76:F77 I76:I77 L76:L77 O76:O77 R76:R77">
    <cfRule type="cellIs" dxfId="854" priority="839" operator="equal">
      <formula>48</formula>
    </cfRule>
    <cfRule type="cellIs" dxfId="853" priority="840" operator="equal">
      <formula>83</formula>
    </cfRule>
    <cfRule type="cellIs" dxfId="852" priority="841" operator="equal">
      <formula>29</formula>
    </cfRule>
    <cfRule type="cellIs" dxfId="851" priority="842" operator="equal">
      <formula>65</formula>
    </cfRule>
    <cfRule type="cellIs" dxfId="850" priority="843" operator="equal">
      <formula>55</formula>
    </cfRule>
    <cfRule type="cellIs" dxfId="849" priority="844" operator="equal">
      <formula>54</formula>
    </cfRule>
    <cfRule type="cellIs" dxfId="848" priority="845" operator="equal">
      <formula>44</formula>
    </cfRule>
    <cfRule type="cellIs" dxfId="847" priority="846" operator="equal">
      <formula>43</formula>
    </cfRule>
    <cfRule type="cellIs" dxfId="846" priority="847" operator="equal">
      <formula>42</formula>
    </cfRule>
    <cfRule type="cellIs" dxfId="845" priority="848" operator="equal">
      <formula>41</formula>
    </cfRule>
    <cfRule type="cellIs" dxfId="844" priority="849" operator="equal">
      <formula>41</formula>
    </cfRule>
    <cfRule type="cellIs" dxfId="843" priority="850" operator="equal">
      <formula>30</formula>
    </cfRule>
    <cfRule type="cellIs" dxfId="842" priority="851" operator="equal">
      <formula>28</formula>
    </cfRule>
    <cfRule type="cellIs" dxfId="841" priority="852" operator="equal">
      <formula>28</formula>
    </cfRule>
    <cfRule type="cellIs" dxfId="840" priority="853" operator="equal">
      <formula>27</formula>
    </cfRule>
    <cfRule type="cellIs" dxfId="839" priority="854" operator="equal">
      <formula>302</formula>
    </cfRule>
    <cfRule type="cellIs" dxfId="838" priority="855" operator="equal">
      <formula>301</formula>
    </cfRule>
  </conditionalFormatting>
  <conditionalFormatting sqref="I76:I77">
    <cfRule type="cellIs" dxfId="837" priority="838" operator="equal">
      <formula>83</formula>
    </cfRule>
  </conditionalFormatting>
  <conditionalFormatting sqref="F76:F77 I76:I77 L76:L77 O76:O77 R76:R77">
    <cfRule type="cellIs" dxfId="836" priority="821" operator="equal">
      <formula>48</formula>
    </cfRule>
    <cfRule type="cellIs" dxfId="835" priority="822" operator="equal">
      <formula>83</formula>
    </cfRule>
    <cfRule type="cellIs" dxfId="834" priority="823" operator="equal">
      <formula>29</formula>
    </cfRule>
    <cfRule type="cellIs" dxfId="833" priority="824" operator="equal">
      <formula>65</formula>
    </cfRule>
    <cfRule type="cellIs" dxfId="832" priority="825" operator="equal">
      <formula>55</formula>
    </cfRule>
    <cfRule type="cellIs" dxfId="831" priority="826" operator="equal">
      <formula>54</formula>
    </cfRule>
    <cfRule type="cellIs" dxfId="830" priority="827" operator="equal">
      <formula>44</formula>
    </cfRule>
    <cfRule type="cellIs" dxfId="829" priority="828" operator="equal">
      <formula>43</formula>
    </cfRule>
    <cfRule type="cellIs" dxfId="828" priority="829" operator="equal">
      <formula>42</formula>
    </cfRule>
    <cfRule type="cellIs" dxfId="827" priority="830" operator="equal">
      <formula>41</formula>
    </cfRule>
    <cfRule type="cellIs" dxfId="826" priority="831" operator="equal">
      <formula>41</formula>
    </cfRule>
    <cfRule type="cellIs" dxfId="825" priority="832" operator="equal">
      <formula>30</formula>
    </cfRule>
    <cfRule type="cellIs" dxfId="824" priority="833" operator="equal">
      <formula>28</formula>
    </cfRule>
    <cfRule type="cellIs" dxfId="823" priority="834" operator="equal">
      <formula>28</formula>
    </cfRule>
    <cfRule type="cellIs" dxfId="822" priority="835" operator="equal">
      <formula>27</formula>
    </cfRule>
    <cfRule type="cellIs" dxfId="821" priority="836" operator="equal">
      <formula>302</formula>
    </cfRule>
    <cfRule type="cellIs" dxfId="820" priority="837" operator="equal">
      <formula>301</formula>
    </cfRule>
  </conditionalFormatting>
  <conditionalFormatting sqref="I76:I77">
    <cfRule type="cellIs" dxfId="819" priority="820" operator="equal">
      <formula>83</formula>
    </cfRule>
  </conditionalFormatting>
  <conditionalFormatting sqref="F76:F77 I76:I77 L76:L77 O76:O77 R76:R77">
    <cfRule type="cellIs" dxfId="818" priority="803" operator="equal">
      <formula>48</formula>
    </cfRule>
    <cfRule type="cellIs" dxfId="817" priority="804" operator="equal">
      <formula>83</formula>
    </cfRule>
    <cfRule type="cellIs" dxfId="816" priority="805" operator="equal">
      <formula>29</formula>
    </cfRule>
    <cfRule type="cellIs" dxfId="815" priority="806" operator="equal">
      <formula>65</formula>
    </cfRule>
    <cfRule type="cellIs" dxfId="814" priority="807" operator="equal">
      <formula>55</formula>
    </cfRule>
    <cfRule type="cellIs" dxfId="813" priority="808" operator="equal">
      <formula>54</formula>
    </cfRule>
    <cfRule type="cellIs" dxfId="812" priority="809" operator="equal">
      <formula>44</formula>
    </cfRule>
    <cfRule type="cellIs" dxfId="811" priority="810" operator="equal">
      <formula>43</formula>
    </cfRule>
    <cfRule type="cellIs" dxfId="810" priority="811" operator="equal">
      <formula>42</formula>
    </cfRule>
    <cfRule type="cellIs" dxfId="809" priority="812" operator="equal">
      <formula>41</formula>
    </cfRule>
    <cfRule type="cellIs" dxfId="808" priority="813" operator="equal">
      <formula>41</formula>
    </cfRule>
    <cfRule type="cellIs" dxfId="807" priority="814" operator="equal">
      <formula>30</formula>
    </cfRule>
    <cfRule type="cellIs" dxfId="806" priority="815" operator="equal">
      <formula>28</formula>
    </cfRule>
    <cfRule type="cellIs" dxfId="805" priority="816" operator="equal">
      <formula>28</formula>
    </cfRule>
    <cfRule type="cellIs" dxfId="804" priority="817" operator="equal">
      <formula>27</formula>
    </cfRule>
    <cfRule type="cellIs" dxfId="803" priority="818" operator="equal">
      <formula>302</formula>
    </cfRule>
    <cfRule type="cellIs" dxfId="802" priority="819" operator="equal">
      <formula>301</formula>
    </cfRule>
  </conditionalFormatting>
  <conditionalFormatting sqref="F76:F77 O76:O77 R76:R77 I76:I77 L76:L77">
    <cfRule type="containsText" dxfId="801" priority="802" operator="containsText" text="F">
      <formula>NOT(ISERROR(SEARCH("F",F76)))</formula>
    </cfRule>
  </conditionalFormatting>
  <conditionalFormatting sqref="I76:I77">
    <cfRule type="cellIs" dxfId="800" priority="801" operator="equal">
      <formula>83</formula>
    </cfRule>
  </conditionalFormatting>
  <conditionalFormatting sqref="F76:F77 I76:I77 L76:L77 O76:O77 R76:R77">
    <cfRule type="cellIs" dxfId="799" priority="784" operator="equal">
      <formula>48</formula>
    </cfRule>
    <cfRule type="cellIs" dxfId="798" priority="785" operator="equal">
      <formula>83</formula>
    </cfRule>
    <cfRule type="cellIs" dxfId="797" priority="786" operator="equal">
      <formula>29</formula>
    </cfRule>
    <cfRule type="cellIs" dxfId="796" priority="787" operator="equal">
      <formula>65</formula>
    </cfRule>
    <cfRule type="cellIs" dxfId="795" priority="788" operator="equal">
      <formula>55</formula>
    </cfRule>
    <cfRule type="cellIs" dxfId="794" priority="789" operator="equal">
      <formula>54</formula>
    </cfRule>
    <cfRule type="cellIs" dxfId="793" priority="790" operator="equal">
      <formula>44</formula>
    </cfRule>
    <cfRule type="cellIs" dxfId="792" priority="791" operator="equal">
      <formula>43</formula>
    </cfRule>
    <cfRule type="cellIs" dxfId="791" priority="792" operator="equal">
      <formula>42</formula>
    </cfRule>
    <cfRule type="cellIs" dxfId="790" priority="793" operator="equal">
      <formula>41</formula>
    </cfRule>
    <cfRule type="cellIs" dxfId="789" priority="794" operator="equal">
      <formula>41</formula>
    </cfRule>
    <cfRule type="cellIs" dxfId="788" priority="795" operator="equal">
      <formula>30</formula>
    </cfRule>
    <cfRule type="cellIs" dxfId="787" priority="796" operator="equal">
      <formula>28</formula>
    </cfRule>
    <cfRule type="cellIs" dxfId="786" priority="797" operator="equal">
      <formula>28</formula>
    </cfRule>
    <cfRule type="cellIs" dxfId="785" priority="798" operator="equal">
      <formula>27</formula>
    </cfRule>
    <cfRule type="cellIs" dxfId="784" priority="799" operator="equal">
      <formula>302</formula>
    </cfRule>
    <cfRule type="cellIs" dxfId="783" priority="800" operator="equal">
      <formula>301</formula>
    </cfRule>
  </conditionalFormatting>
  <conditionalFormatting sqref="I71:I75">
    <cfRule type="cellIs" dxfId="782" priority="783" operator="equal">
      <formula>83</formula>
    </cfRule>
  </conditionalFormatting>
  <conditionalFormatting sqref="F71:F75 I71:I75 L71:L75 O71:O75 R71:R75">
    <cfRule type="cellIs" dxfId="781" priority="766" operator="equal">
      <formula>48</formula>
    </cfRule>
    <cfRule type="cellIs" dxfId="780" priority="767" operator="equal">
      <formula>83</formula>
    </cfRule>
    <cfRule type="cellIs" dxfId="779" priority="768" operator="equal">
      <formula>29</formula>
    </cfRule>
    <cfRule type="cellIs" dxfId="778" priority="769" operator="equal">
      <formula>65</formula>
    </cfRule>
    <cfRule type="cellIs" dxfId="777" priority="770" operator="equal">
      <formula>55</formula>
    </cfRule>
    <cfRule type="cellIs" dxfId="776" priority="771" operator="equal">
      <formula>54</formula>
    </cfRule>
    <cfRule type="cellIs" dxfId="775" priority="772" operator="equal">
      <formula>44</formula>
    </cfRule>
    <cfRule type="cellIs" dxfId="774" priority="773" operator="equal">
      <formula>43</formula>
    </cfRule>
    <cfRule type="cellIs" dxfId="773" priority="774" operator="equal">
      <formula>42</formula>
    </cfRule>
    <cfRule type="cellIs" dxfId="772" priority="775" operator="equal">
      <formula>41</formula>
    </cfRule>
    <cfRule type="cellIs" dxfId="771" priority="776" operator="equal">
      <formula>41</formula>
    </cfRule>
    <cfRule type="cellIs" dxfId="770" priority="777" operator="equal">
      <formula>30</formula>
    </cfRule>
    <cfRule type="cellIs" dxfId="769" priority="778" operator="equal">
      <formula>28</formula>
    </cfRule>
    <cfRule type="cellIs" dxfId="768" priority="779" operator="equal">
      <formula>28</formula>
    </cfRule>
    <cfRule type="cellIs" dxfId="767" priority="780" operator="equal">
      <formula>27</formula>
    </cfRule>
    <cfRule type="cellIs" dxfId="766" priority="781" operator="equal">
      <formula>302</formula>
    </cfRule>
    <cfRule type="cellIs" dxfId="765" priority="782" operator="equal">
      <formula>301</formula>
    </cfRule>
  </conditionalFormatting>
  <conditionalFormatting sqref="F49:F81">
    <cfRule type="cellIs" dxfId="764" priority="749" operator="equal">
      <formula>48</formula>
    </cfRule>
    <cfRule type="cellIs" dxfId="763" priority="750" operator="equal">
      <formula>83</formula>
    </cfRule>
    <cfRule type="cellIs" dxfId="762" priority="751" operator="equal">
      <formula>29</formula>
    </cfRule>
    <cfRule type="cellIs" dxfId="761" priority="752" operator="equal">
      <formula>65</formula>
    </cfRule>
    <cfRule type="cellIs" dxfId="760" priority="753" operator="equal">
      <formula>55</formula>
    </cfRule>
    <cfRule type="cellIs" dxfId="759" priority="754" operator="equal">
      <formula>54</formula>
    </cfRule>
    <cfRule type="cellIs" dxfId="758" priority="755" operator="equal">
      <formula>44</formula>
    </cfRule>
    <cfRule type="cellIs" dxfId="757" priority="756" operator="equal">
      <formula>43</formula>
    </cfRule>
    <cfRule type="cellIs" dxfId="756" priority="757" operator="equal">
      <formula>42</formula>
    </cfRule>
    <cfRule type="cellIs" dxfId="755" priority="758" operator="equal">
      <formula>41</formula>
    </cfRule>
    <cfRule type="cellIs" dxfId="754" priority="759" operator="equal">
      <formula>41</formula>
    </cfRule>
    <cfRule type="cellIs" dxfId="753" priority="760" operator="equal">
      <formula>30</formula>
    </cfRule>
    <cfRule type="cellIs" dxfId="752" priority="761" operator="equal">
      <formula>28</formula>
    </cfRule>
    <cfRule type="cellIs" dxfId="751" priority="762" operator="equal">
      <formula>28</formula>
    </cfRule>
    <cfRule type="cellIs" dxfId="750" priority="763" operator="equal">
      <formula>27</formula>
    </cfRule>
    <cfRule type="cellIs" dxfId="749" priority="764" operator="equal">
      <formula>302</formula>
    </cfRule>
    <cfRule type="cellIs" dxfId="748" priority="765" operator="equal">
      <formula>301</formula>
    </cfRule>
  </conditionalFormatting>
  <conditionalFormatting sqref="I49">
    <cfRule type="cellIs" dxfId="747" priority="748" operator="equal">
      <formula>83</formula>
    </cfRule>
  </conditionalFormatting>
  <conditionalFormatting sqref="I49 O49 R49 L49:L61">
    <cfRule type="cellIs" dxfId="746" priority="731" operator="equal">
      <formula>48</formula>
    </cfRule>
    <cfRule type="cellIs" dxfId="745" priority="732" operator="equal">
      <formula>83</formula>
    </cfRule>
    <cfRule type="cellIs" dxfId="744" priority="733" operator="equal">
      <formula>29</formula>
    </cfRule>
    <cfRule type="cellIs" dxfId="743" priority="734" operator="equal">
      <formula>65</formula>
    </cfRule>
    <cfRule type="cellIs" dxfId="742" priority="735" operator="equal">
      <formula>55</formula>
    </cfRule>
    <cfRule type="cellIs" dxfId="741" priority="736" operator="equal">
      <formula>54</formula>
    </cfRule>
    <cfRule type="cellIs" dxfId="740" priority="737" operator="equal">
      <formula>44</formula>
    </cfRule>
    <cfRule type="cellIs" dxfId="739" priority="738" operator="equal">
      <formula>43</formula>
    </cfRule>
    <cfRule type="cellIs" dxfId="738" priority="739" operator="equal">
      <formula>42</formula>
    </cfRule>
    <cfRule type="cellIs" dxfId="737" priority="740" operator="equal">
      <formula>41</formula>
    </cfRule>
    <cfRule type="cellIs" dxfId="736" priority="741" operator="equal">
      <formula>41</formula>
    </cfRule>
    <cfRule type="cellIs" dxfId="735" priority="742" operator="equal">
      <formula>30</formula>
    </cfRule>
    <cfRule type="cellIs" dxfId="734" priority="743" operator="equal">
      <formula>28</formula>
    </cfRule>
    <cfRule type="cellIs" dxfId="733" priority="744" operator="equal">
      <formula>28</formula>
    </cfRule>
    <cfRule type="cellIs" dxfId="732" priority="745" operator="equal">
      <formula>27</formula>
    </cfRule>
    <cfRule type="cellIs" dxfId="731" priority="746" operator="equal">
      <formula>302</formula>
    </cfRule>
    <cfRule type="cellIs" dxfId="730" priority="747" operator="equal">
      <formula>301</formula>
    </cfRule>
  </conditionalFormatting>
  <conditionalFormatting sqref="I49">
    <cfRule type="cellIs" dxfId="729" priority="730" operator="equal">
      <formula>83</formula>
    </cfRule>
  </conditionalFormatting>
  <conditionalFormatting sqref="I49 O49 R49 L49:L61">
    <cfRule type="cellIs" dxfId="728" priority="713" operator="equal">
      <formula>48</formula>
    </cfRule>
    <cfRule type="cellIs" dxfId="727" priority="714" operator="equal">
      <formula>83</formula>
    </cfRule>
    <cfRule type="cellIs" dxfId="726" priority="715" operator="equal">
      <formula>29</formula>
    </cfRule>
    <cfRule type="cellIs" dxfId="725" priority="716" operator="equal">
      <formula>65</formula>
    </cfRule>
    <cfRule type="cellIs" dxfId="724" priority="717" operator="equal">
      <formula>55</formula>
    </cfRule>
    <cfRule type="cellIs" dxfId="723" priority="718" operator="equal">
      <formula>54</formula>
    </cfRule>
    <cfRule type="cellIs" dxfId="722" priority="719" operator="equal">
      <formula>44</formula>
    </cfRule>
    <cfRule type="cellIs" dxfId="721" priority="720" operator="equal">
      <formula>43</formula>
    </cfRule>
    <cfRule type="cellIs" dxfId="720" priority="721" operator="equal">
      <formula>42</formula>
    </cfRule>
    <cfRule type="cellIs" dxfId="719" priority="722" operator="equal">
      <formula>41</formula>
    </cfRule>
    <cfRule type="cellIs" dxfId="718" priority="723" operator="equal">
      <formula>41</formula>
    </cfRule>
    <cfRule type="cellIs" dxfId="717" priority="724" operator="equal">
      <formula>30</formula>
    </cfRule>
    <cfRule type="cellIs" dxfId="716" priority="725" operator="equal">
      <formula>28</formula>
    </cfRule>
    <cfRule type="cellIs" dxfId="715" priority="726" operator="equal">
      <formula>28</formula>
    </cfRule>
    <cfRule type="cellIs" dxfId="714" priority="727" operator="equal">
      <formula>27</formula>
    </cfRule>
    <cfRule type="cellIs" dxfId="713" priority="728" operator="equal">
      <formula>302</formula>
    </cfRule>
    <cfRule type="cellIs" dxfId="712" priority="729" operator="equal">
      <formula>301</formula>
    </cfRule>
  </conditionalFormatting>
  <conditionalFormatting sqref="I49">
    <cfRule type="cellIs" dxfId="711" priority="712" operator="equal">
      <formula>83</formula>
    </cfRule>
  </conditionalFormatting>
  <conditionalFormatting sqref="I49 O49 R49 L49:L61">
    <cfRule type="cellIs" dxfId="710" priority="695" operator="equal">
      <formula>48</formula>
    </cfRule>
    <cfRule type="cellIs" dxfId="709" priority="696" operator="equal">
      <formula>83</formula>
    </cfRule>
    <cfRule type="cellIs" dxfId="708" priority="697" operator="equal">
      <formula>29</formula>
    </cfRule>
    <cfRule type="cellIs" dxfId="707" priority="698" operator="equal">
      <formula>65</formula>
    </cfRule>
    <cfRule type="cellIs" dxfId="706" priority="699" operator="equal">
      <formula>55</formula>
    </cfRule>
    <cfRule type="cellIs" dxfId="705" priority="700" operator="equal">
      <formula>54</formula>
    </cfRule>
    <cfRule type="cellIs" dxfId="704" priority="701" operator="equal">
      <formula>44</formula>
    </cfRule>
    <cfRule type="cellIs" dxfId="703" priority="702" operator="equal">
      <formula>43</formula>
    </cfRule>
    <cfRule type="cellIs" dxfId="702" priority="703" operator="equal">
      <formula>42</formula>
    </cfRule>
    <cfRule type="cellIs" dxfId="701" priority="704" operator="equal">
      <formula>41</formula>
    </cfRule>
    <cfRule type="cellIs" dxfId="700" priority="705" operator="equal">
      <formula>41</formula>
    </cfRule>
    <cfRule type="cellIs" dxfId="699" priority="706" operator="equal">
      <formula>30</formula>
    </cfRule>
    <cfRule type="cellIs" dxfId="698" priority="707" operator="equal">
      <formula>28</formula>
    </cfRule>
    <cfRule type="cellIs" dxfId="697" priority="708" operator="equal">
      <formula>28</formula>
    </cfRule>
    <cfRule type="cellIs" dxfId="696" priority="709" operator="equal">
      <formula>27</formula>
    </cfRule>
    <cfRule type="cellIs" dxfId="695" priority="710" operator="equal">
      <formula>302</formula>
    </cfRule>
    <cfRule type="cellIs" dxfId="694" priority="711" operator="equal">
      <formula>301</formula>
    </cfRule>
  </conditionalFormatting>
  <conditionalFormatting sqref="I49">
    <cfRule type="cellIs" dxfId="693" priority="694" operator="equal">
      <formula>83</formula>
    </cfRule>
  </conditionalFormatting>
  <conditionalFormatting sqref="I49 O49 R49 L49:L61">
    <cfRule type="cellIs" dxfId="692" priority="677" operator="equal">
      <formula>48</formula>
    </cfRule>
    <cfRule type="cellIs" dxfId="691" priority="678" operator="equal">
      <formula>83</formula>
    </cfRule>
    <cfRule type="cellIs" dxfId="690" priority="679" operator="equal">
      <formula>29</formula>
    </cfRule>
    <cfRule type="cellIs" dxfId="689" priority="680" operator="equal">
      <formula>65</formula>
    </cfRule>
    <cfRule type="cellIs" dxfId="688" priority="681" operator="equal">
      <formula>55</formula>
    </cfRule>
    <cfRule type="cellIs" dxfId="687" priority="682" operator="equal">
      <formula>54</formula>
    </cfRule>
    <cfRule type="cellIs" dxfId="686" priority="683" operator="equal">
      <formula>44</formula>
    </cfRule>
    <cfRule type="cellIs" dxfId="685" priority="684" operator="equal">
      <formula>43</formula>
    </cfRule>
    <cfRule type="cellIs" dxfId="684" priority="685" operator="equal">
      <formula>42</formula>
    </cfRule>
    <cfRule type="cellIs" dxfId="683" priority="686" operator="equal">
      <formula>41</formula>
    </cfRule>
    <cfRule type="cellIs" dxfId="682" priority="687" operator="equal">
      <formula>41</formula>
    </cfRule>
    <cfRule type="cellIs" dxfId="681" priority="688" operator="equal">
      <formula>30</formula>
    </cfRule>
    <cfRule type="cellIs" dxfId="680" priority="689" operator="equal">
      <formula>28</formula>
    </cfRule>
    <cfRule type="cellIs" dxfId="679" priority="690" operator="equal">
      <formula>28</formula>
    </cfRule>
    <cfRule type="cellIs" dxfId="678" priority="691" operator="equal">
      <formula>27</formula>
    </cfRule>
    <cfRule type="cellIs" dxfId="677" priority="692" operator="equal">
      <formula>302</formula>
    </cfRule>
    <cfRule type="cellIs" dxfId="676" priority="693" operator="equal">
      <formula>301</formula>
    </cfRule>
  </conditionalFormatting>
  <conditionalFormatting sqref="I49">
    <cfRule type="cellIs" dxfId="675" priority="676" operator="equal">
      <formula>83</formula>
    </cfRule>
  </conditionalFormatting>
  <conditionalFormatting sqref="I49 O49 R49 L49:L61">
    <cfRule type="cellIs" dxfId="674" priority="659" operator="equal">
      <formula>48</formula>
    </cfRule>
    <cfRule type="cellIs" dxfId="673" priority="660" operator="equal">
      <formula>83</formula>
    </cfRule>
    <cfRule type="cellIs" dxfId="672" priority="661" operator="equal">
      <formula>29</formula>
    </cfRule>
    <cfRule type="cellIs" dxfId="671" priority="662" operator="equal">
      <formula>65</formula>
    </cfRule>
    <cfRule type="cellIs" dxfId="670" priority="663" operator="equal">
      <formula>55</formula>
    </cfRule>
    <cfRule type="cellIs" dxfId="669" priority="664" operator="equal">
      <formula>54</formula>
    </cfRule>
    <cfRule type="cellIs" dxfId="668" priority="665" operator="equal">
      <formula>44</formula>
    </cfRule>
    <cfRule type="cellIs" dxfId="667" priority="666" operator="equal">
      <formula>43</formula>
    </cfRule>
    <cfRule type="cellIs" dxfId="666" priority="667" operator="equal">
      <formula>42</formula>
    </cfRule>
    <cfRule type="cellIs" dxfId="665" priority="668" operator="equal">
      <formula>41</formula>
    </cfRule>
    <cfRule type="cellIs" dxfId="664" priority="669" operator="equal">
      <formula>41</formula>
    </cfRule>
    <cfRule type="cellIs" dxfId="663" priority="670" operator="equal">
      <formula>30</formula>
    </cfRule>
    <cfRule type="cellIs" dxfId="662" priority="671" operator="equal">
      <formula>28</formula>
    </cfRule>
    <cfRule type="cellIs" dxfId="661" priority="672" operator="equal">
      <formula>28</formula>
    </cfRule>
    <cfRule type="cellIs" dxfId="660" priority="673" operator="equal">
      <formula>27</formula>
    </cfRule>
    <cfRule type="cellIs" dxfId="659" priority="674" operator="equal">
      <formula>302</formula>
    </cfRule>
    <cfRule type="cellIs" dxfId="658" priority="675" operator="equal">
      <formula>301</formula>
    </cfRule>
  </conditionalFormatting>
  <conditionalFormatting sqref="I49">
    <cfRule type="cellIs" dxfId="657" priority="658" operator="equal">
      <formula>83</formula>
    </cfRule>
  </conditionalFormatting>
  <conditionalFormatting sqref="I49 O49 R49 L49:L61">
    <cfRule type="cellIs" dxfId="656" priority="641" operator="equal">
      <formula>48</formula>
    </cfRule>
    <cfRule type="cellIs" dxfId="655" priority="642" operator="equal">
      <formula>83</formula>
    </cfRule>
    <cfRule type="cellIs" dxfId="654" priority="643" operator="equal">
      <formula>29</formula>
    </cfRule>
    <cfRule type="cellIs" dxfId="653" priority="644" operator="equal">
      <formula>65</formula>
    </cfRule>
    <cfRule type="cellIs" dxfId="652" priority="645" operator="equal">
      <formula>55</formula>
    </cfRule>
    <cfRule type="cellIs" dxfId="651" priority="646" operator="equal">
      <formula>54</formula>
    </cfRule>
    <cfRule type="cellIs" dxfId="650" priority="647" operator="equal">
      <formula>44</formula>
    </cfRule>
    <cfRule type="cellIs" dxfId="649" priority="648" operator="equal">
      <formula>43</formula>
    </cfRule>
    <cfRule type="cellIs" dxfId="648" priority="649" operator="equal">
      <formula>42</formula>
    </cfRule>
    <cfRule type="cellIs" dxfId="647" priority="650" operator="equal">
      <formula>41</formula>
    </cfRule>
    <cfRule type="cellIs" dxfId="646" priority="651" operator="equal">
      <formula>41</formula>
    </cfRule>
    <cfRule type="cellIs" dxfId="645" priority="652" operator="equal">
      <formula>30</formula>
    </cfRule>
    <cfRule type="cellIs" dxfId="644" priority="653" operator="equal">
      <formula>28</formula>
    </cfRule>
    <cfRule type="cellIs" dxfId="643" priority="654" operator="equal">
      <formula>28</formula>
    </cfRule>
    <cfRule type="cellIs" dxfId="642" priority="655" operator="equal">
      <formula>27</formula>
    </cfRule>
    <cfRule type="cellIs" dxfId="641" priority="656" operator="equal">
      <formula>302</formula>
    </cfRule>
    <cfRule type="cellIs" dxfId="640" priority="657" operator="equal">
      <formula>301</formula>
    </cfRule>
  </conditionalFormatting>
  <conditionalFormatting sqref="O49 I49 R49 L49:L61">
    <cfRule type="containsText" dxfId="639" priority="640" operator="containsText" text="F">
      <formula>NOT(ISERROR(SEARCH("F",I49)))</formula>
    </cfRule>
  </conditionalFormatting>
  <conditionalFormatting sqref="I49">
    <cfRule type="cellIs" dxfId="638" priority="639" operator="equal">
      <formula>83</formula>
    </cfRule>
  </conditionalFormatting>
  <conditionalFormatting sqref="I49 O49 R49 L49:L61">
    <cfRule type="cellIs" dxfId="637" priority="622" operator="equal">
      <formula>48</formula>
    </cfRule>
    <cfRule type="cellIs" dxfId="636" priority="623" operator="equal">
      <formula>83</formula>
    </cfRule>
    <cfRule type="cellIs" dxfId="635" priority="624" operator="equal">
      <formula>29</formula>
    </cfRule>
    <cfRule type="cellIs" dxfId="634" priority="625" operator="equal">
      <formula>65</formula>
    </cfRule>
    <cfRule type="cellIs" dxfId="633" priority="626" operator="equal">
      <formula>55</formula>
    </cfRule>
    <cfRule type="cellIs" dxfId="632" priority="627" operator="equal">
      <formula>54</formula>
    </cfRule>
    <cfRule type="cellIs" dxfId="631" priority="628" operator="equal">
      <formula>44</formula>
    </cfRule>
    <cfRule type="cellIs" dxfId="630" priority="629" operator="equal">
      <formula>43</formula>
    </cfRule>
    <cfRule type="cellIs" dxfId="629" priority="630" operator="equal">
      <formula>42</formula>
    </cfRule>
    <cfRule type="cellIs" dxfId="628" priority="631" operator="equal">
      <formula>41</formula>
    </cfRule>
    <cfRule type="cellIs" dxfId="627" priority="632" operator="equal">
      <formula>41</formula>
    </cfRule>
    <cfRule type="cellIs" dxfId="626" priority="633" operator="equal">
      <formula>30</formula>
    </cfRule>
    <cfRule type="cellIs" dxfId="625" priority="634" operator="equal">
      <formula>28</formula>
    </cfRule>
    <cfRule type="cellIs" dxfId="624" priority="635" operator="equal">
      <formula>28</formula>
    </cfRule>
    <cfRule type="cellIs" dxfId="623" priority="636" operator="equal">
      <formula>27</formula>
    </cfRule>
    <cfRule type="cellIs" dxfId="622" priority="637" operator="equal">
      <formula>302</formula>
    </cfRule>
    <cfRule type="cellIs" dxfId="621" priority="638" operator="equal">
      <formula>301</formula>
    </cfRule>
  </conditionalFormatting>
  <conditionalFormatting sqref="I49">
    <cfRule type="cellIs" dxfId="620" priority="621" operator="equal">
      <formula>83</formula>
    </cfRule>
  </conditionalFormatting>
  <conditionalFormatting sqref="I49 O49 R49 L49:L61">
    <cfRule type="cellIs" dxfId="619" priority="604" operator="equal">
      <formula>48</formula>
    </cfRule>
    <cfRule type="cellIs" dxfId="618" priority="605" operator="equal">
      <formula>83</formula>
    </cfRule>
    <cfRule type="cellIs" dxfId="617" priority="606" operator="equal">
      <formula>29</formula>
    </cfRule>
    <cfRule type="cellIs" dxfId="616" priority="607" operator="equal">
      <formula>65</formula>
    </cfRule>
    <cfRule type="cellIs" dxfId="615" priority="608" operator="equal">
      <formula>55</formula>
    </cfRule>
    <cfRule type="cellIs" dxfId="614" priority="609" operator="equal">
      <formula>54</formula>
    </cfRule>
    <cfRule type="cellIs" dxfId="613" priority="610" operator="equal">
      <formula>44</formula>
    </cfRule>
    <cfRule type="cellIs" dxfId="612" priority="611" operator="equal">
      <formula>43</formula>
    </cfRule>
    <cfRule type="cellIs" dxfId="611" priority="612" operator="equal">
      <formula>42</formula>
    </cfRule>
    <cfRule type="cellIs" dxfId="610" priority="613" operator="equal">
      <formula>41</formula>
    </cfRule>
    <cfRule type="cellIs" dxfId="609" priority="614" operator="equal">
      <formula>41</formula>
    </cfRule>
    <cfRule type="cellIs" dxfId="608" priority="615" operator="equal">
      <formula>30</formula>
    </cfRule>
    <cfRule type="cellIs" dxfId="607" priority="616" operator="equal">
      <formula>28</formula>
    </cfRule>
    <cfRule type="cellIs" dxfId="606" priority="617" operator="equal">
      <formula>28</formula>
    </cfRule>
    <cfRule type="cellIs" dxfId="605" priority="618" operator="equal">
      <formula>27</formula>
    </cfRule>
    <cfRule type="cellIs" dxfId="604" priority="619" operator="equal">
      <formula>302</formula>
    </cfRule>
    <cfRule type="cellIs" dxfId="603" priority="620" operator="equal">
      <formula>301</formula>
    </cfRule>
  </conditionalFormatting>
  <conditionalFormatting sqref="I49">
    <cfRule type="cellIs" dxfId="602" priority="603" operator="equal">
      <formula>83</formula>
    </cfRule>
  </conditionalFormatting>
  <conditionalFormatting sqref="I49 O49 R49 L49:L61">
    <cfRule type="cellIs" dxfId="601" priority="586" operator="equal">
      <formula>48</formula>
    </cfRule>
    <cfRule type="cellIs" dxfId="600" priority="587" operator="equal">
      <formula>83</formula>
    </cfRule>
    <cfRule type="cellIs" dxfId="599" priority="588" operator="equal">
      <formula>29</formula>
    </cfRule>
    <cfRule type="cellIs" dxfId="598" priority="589" operator="equal">
      <formula>65</formula>
    </cfRule>
    <cfRule type="cellIs" dxfId="597" priority="590" operator="equal">
      <formula>55</formula>
    </cfRule>
    <cfRule type="cellIs" dxfId="596" priority="591" operator="equal">
      <formula>54</formula>
    </cfRule>
    <cfRule type="cellIs" dxfId="595" priority="592" operator="equal">
      <formula>44</formula>
    </cfRule>
    <cfRule type="cellIs" dxfId="594" priority="593" operator="equal">
      <formula>43</formula>
    </cfRule>
    <cfRule type="cellIs" dxfId="593" priority="594" operator="equal">
      <formula>42</formula>
    </cfRule>
    <cfRule type="cellIs" dxfId="592" priority="595" operator="equal">
      <formula>41</formula>
    </cfRule>
    <cfRule type="cellIs" dxfId="591" priority="596" operator="equal">
      <formula>41</formula>
    </cfRule>
    <cfRule type="cellIs" dxfId="590" priority="597" operator="equal">
      <formula>30</formula>
    </cfRule>
    <cfRule type="cellIs" dxfId="589" priority="598" operator="equal">
      <formula>28</formula>
    </cfRule>
    <cfRule type="cellIs" dxfId="588" priority="599" operator="equal">
      <formula>28</formula>
    </cfRule>
    <cfRule type="cellIs" dxfId="587" priority="600" operator="equal">
      <formula>27</formula>
    </cfRule>
    <cfRule type="cellIs" dxfId="586" priority="601" operator="equal">
      <formula>302</formula>
    </cfRule>
    <cfRule type="cellIs" dxfId="585" priority="602" operator="equal">
      <formula>301</formula>
    </cfRule>
  </conditionalFormatting>
  <conditionalFormatting sqref="I49">
    <cfRule type="cellIs" dxfId="584" priority="585" operator="equal">
      <formula>83</formula>
    </cfRule>
  </conditionalFormatting>
  <conditionalFormatting sqref="I49 O49 R49 L49:L61">
    <cfRule type="cellIs" dxfId="583" priority="568" operator="equal">
      <formula>48</formula>
    </cfRule>
    <cfRule type="cellIs" dxfId="582" priority="569" operator="equal">
      <formula>83</formula>
    </cfRule>
    <cfRule type="cellIs" dxfId="581" priority="570" operator="equal">
      <formula>29</formula>
    </cfRule>
    <cfRule type="cellIs" dxfId="580" priority="571" operator="equal">
      <formula>65</formula>
    </cfRule>
    <cfRule type="cellIs" dxfId="579" priority="572" operator="equal">
      <formula>55</formula>
    </cfRule>
    <cfRule type="cellIs" dxfId="578" priority="573" operator="equal">
      <formula>54</formula>
    </cfRule>
    <cfRule type="cellIs" dxfId="577" priority="574" operator="equal">
      <formula>44</formula>
    </cfRule>
    <cfRule type="cellIs" dxfId="576" priority="575" operator="equal">
      <formula>43</formula>
    </cfRule>
    <cfRule type="cellIs" dxfId="575" priority="576" operator="equal">
      <formula>42</formula>
    </cfRule>
    <cfRule type="cellIs" dxfId="574" priority="577" operator="equal">
      <formula>41</formula>
    </cfRule>
    <cfRule type="cellIs" dxfId="573" priority="578" operator="equal">
      <formula>41</formula>
    </cfRule>
    <cfRule type="cellIs" dxfId="572" priority="579" operator="equal">
      <formula>30</formula>
    </cfRule>
    <cfRule type="cellIs" dxfId="571" priority="580" operator="equal">
      <formula>28</formula>
    </cfRule>
    <cfRule type="cellIs" dxfId="570" priority="581" operator="equal">
      <formula>28</formula>
    </cfRule>
    <cfRule type="cellIs" dxfId="569" priority="582" operator="equal">
      <formula>27</formula>
    </cfRule>
    <cfRule type="cellIs" dxfId="568" priority="583" operator="equal">
      <formula>302</formula>
    </cfRule>
    <cfRule type="cellIs" dxfId="567" priority="584" operator="equal">
      <formula>301</formula>
    </cfRule>
  </conditionalFormatting>
  <conditionalFormatting sqref="I49">
    <cfRule type="cellIs" dxfId="566" priority="567" operator="equal">
      <formula>83</formula>
    </cfRule>
  </conditionalFormatting>
  <conditionalFormatting sqref="I49 O49 R49 L49:L61">
    <cfRule type="cellIs" dxfId="565" priority="550" operator="equal">
      <formula>48</formula>
    </cfRule>
    <cfRule type="cellIs" dxfId="564" priority="551" operator="equal">
      <formula>83</formula>
    </cfRule>
    <cfRule type="cellIs" dxfId="563" priority="552" operator="equal">
      <formula>29</formula>
    </cfRule>
    <cfRule type="cellIs" dxfId="562" priority="553" operator="equal">
      <formula>65</formula>
    </cfRule>
    <cfRule type="cellIs" dxfId="561" priority="554" operator="equal">
      <formula>55</formula>
    </cfRule>
    <cfRule type="cellIs" dxfId="560" priority="555" operator="equal">
      <formula>54</formula>
    </cfRule>
    <cfRule type="cellIs" dxfId="559" priority="556" operator="equal">
      <formula>44</formula>
    </cfRule>
    <cfRule type="cellIs" dxfId="558" priority="557" operator="equal">
      <formula>43</formula>
    </cfRule>
    <cfRule type="cellIs" dxfId="557" priority="558" operator="equal">
      <formula>42</formula>
    </cfRule>
    <cfRule type="cellIs" dxfId="556" priority="559" operator="equal">
      <formula>41</formula>
    </cfRule>
    <cfRule type="cellIs" dxfId="555" priority="560" operator="equal">
      <formula>41</formula>
    </cfRule>
    <cfRule type="cellIs" dxfId="554" priority="561" operator="equal">
      <formula>30</formula>
    </cfRule>
    <cfRule type="cellIs" dxfId="553" priority="562" operator="equal">
      <formula>28</formula>
    </cfRule>
    <cfRule type="cellIs" dxfId="552" priority="563" operator="equal">
      <formula>28</formula>
    </cfRule>
    <cfRule type="cellIs" dxfId="551" priority="564" operator="equal">
      <formula>27</formula>
    </cfRule>
    <cfRule type="cellIs" dxfId="550" priority="565" operator="equal">
      <formula>302</formula>
    </cfRule>
    <cfRule type="cellIs" dxfId="549" priority="566" operator="equal">
      <formula>301</formula>
    </cfRule>
  </conditionalFormatting>
  <conditionalFormatting sqref="I49">
    <cfRule type="cellIs" dxfId="548" priority="549" operator="equal">
      <formula>83</formula>
    </cfRule>
  </conditionalFormatting>
  <conditionalFormatting sqref="I49 O49 R49 L49:L61">
    <cfRule type="cellIs" dxfId="547" priority="532" operator="equal">
      <formula>48</formula>
    </cfRule>
    <cfRule type="cellIs" dxfId="546" priority="533" operator="equal">
      <formula>83</formula>
    </cfRule>
    <cfRule type="cellIs" dxfId="545" priority="534" operator="equal">
      <formula>29</formula>
    </cfRule>
    <cfRule type="cellIs" dxfId="544" priority="535" operator="equal">
      <formula>65</formula>
    </cfRule>
    <cfRule type="cellIs" dxfId="543" priority="536" operator="equal">
      <formula>55</formula>
    </cfRule>
    <cfRule type="cellIs" dxfId="542" priority="537" operator="equal">
      <formula>54</formula>
    </cfRule>
    <cfRule type="cellIs" dxfId="541" priority="538" operator="equal">
      <formula>44</formula>
    </cfRule>
    <cfRule type="cellIs" dxfId="540" priority="539" operator="equal">
      <formula>43</formula>
    </cfRule>
    <cfRule type="cellIs" dxfId="539" priority="540" operator="equal">
      <formula>42</formula>
    </cfRule>
    <cfRule type="cellIs" dxfId="538" priority="541" operator="equal">
      <formula>41</formula>
    </cfRule>
    <cfRule type="cellIs" dxfId="537" priority="542" operator="equal">
      <formula>41</formula>
    </cfRule>
    <cfRule type="cellIs" dxfId="536" priority="543" operator="equal">
      <formula>30</formula>
    </cfRule>
    <cfRule type="cellIs" dxfId="535" priority="544" operator="equal">
      <formula>28</formula>
    </cfRule>
    <cfRule type="cellIs" dxfId="534" priority="545" operator="equal">
      <formula>28</formula>
    </cfRule>
    <cfRule type="cellIs" dxfId="533" priority="546" operator="equal">
      <formula>27</formula>
    </cfRule>
    <cfRule type="cellIs" dxfId="532" priority="547" operator="equal">
      <formula>302</formula>
    </cfRule>
    <cfRule type="cellIs" dxfId="531" priority="548" operator="equal">
      <formula>301</formula>
    </cfRule>
  </conditionalFormatting>
  <conditionalFormatting sqref="I49">
    <cfRule type="cellIs" dxfId="530" priority="531" operator="equal">
      <formula>83</formula>
    </cfRule>
  </conditionalFormatting>
  <conditionalFormatting sqref="I49 O49 R49 L49:L61">
    <cfRule type="cellIs" dxfId="529" priority="514" operator="equal">
      <formula>48</formula>
    </cfRule>
    <cfRule type="cellIs" dxfId="528" priority="515" operator="equal">
      <formula>83</formula>
    </cfRule>
    <cfRule type="cellIs" dxfId="527" priority="516" operator="equal">
      <formula>29</formula>
    </cfRule>
    <cfRule type="cellIs" dxfId="526" priority="517" operator="equal">
      <formula>65</formula>
    </cfRule>
    <cfRule type="cellIs" dxfId="525" priority="518" operator="equal">
      <formula>55</formula>
    </cfRule>
    <cfRule type="cellIs" dxfId="524" priority="519" operator="equal">
      <formula>54</formula>
    </cfRule>
    <cfRule type="cellIs" dxfId="523" priority="520" operator="equal">
      <formula>44</formula>
    </cfRule>
    <cfRule type="cellIs" dxfId="522" priority="521" operator="equal">
      <formula>43</formula>
    </cfRule>
    <cfRule type="cellIs" dxfId="521" priority="522" operator="equal">
      <formula>42</formula>
    </cfRule>
    <cfRule type="cellIs" dxfId="520" priority="523" operator="equal">
      <formula>41</formula>
    </cfRule>
    <cfRule type="cellIs" dxfId="519" priority="524" operator="equal">
      <formula>41</formula>
    </cfRule>
    <cfRule type="cellIs" dxfId="518" priority="525" operator="equal">
      <formula>30</formula>
    </cfRule>
    <cfRule type="cellIs" dxfId="517" priority="526" operator="equal">
      <formula>28</formula>
    </cfRule>
    <cfRule type="cellIs" dxfId="516" priority="527" operator="equal">
      <formula>28</formula>
    </cfRule>
    <cfRule type="cellIs" dxfId="515" priority="528" operator="equal">
      <formula>27</formula>
    </cfRule>
    <cfRule type="cellIs" dxfId="514" priority="529" operator="equal">
      <formula>302</formula>
    </cfRule>
    <cfRule type="cellIs" dxfId="513" priority="530" operator="equal">
      <formula>301</formula>
    </cfRule>
  </conditionalFormatting>
  <conditionalFormatting sqref="O49 I49 R49 L49:L61">
    <cfRule type="containsText" dxfId="512" priority="513" operator="containsText" text="F">
      <formula>NOT(ISERROR(SEARCH("F",I49)))</formula>
    </cfRule>
  </conditionalFormatting>
  <conditionalFormatting sqref="I49">
    <cfRule type="cellIs" dxfId="511" priority="512" operator="equal">
      <formula>83</formula>
    </cfRule>
  </conditionalFormatting>
  <conditionalFormatting sqref="I49 O49 R49 L49:L61">
    <cfRule type="cellIs" dxfId="510" priority="495" operator="equal">
      <formula>48</formula>
    </cfRule>
    <cfRule type="cellIs" dxfId="509" priority="496" operator="equal">
      <formula>83</formula>
    </cfRule>
    <cfRule type="cellIs" dxfId="508" priority="497" operator="equal">
      <formula>29</formula>
    </cfRule>
    <cfRule type="cellIs" dxfId="507" priority="498" operator="equal">
      <formula>65</formula>
    </cfRule>
    <cfRule type="cellIs" dxfId="506" priority="499" operator="equal">
      <formula>55</formula>
    </cfRule>
    <cfRule type="cellIs" dxfId="505" priority="500" operator="equal">
      <formula>54</formula>
    </cfRule>
    <cfRule type="cellIs" dxfId="504" priority="501" operator="equal">
      <formula>44</formula>
    </cfRule>
    <cfRule type="cellIs" dxfId="503" priority="502" operator="equal">
      <formula>43</formula>
    </cfRule>
    <cfRule type="cellIs" dxfId="502" priority="503" operator="equal">
      <formula>42</formula>
    </cfRule>
    <cfRule type="cellIs" dxfId="501" priority="504" operator="equal">
      <formula>41</formula>
    </cfRule>
    <cfRule type="cellIs" dxfId="500" priority="505" operator="equal">
      <formula>41</formula>
    </cfRule>
    <cfRule type="cellIs" dxfId="499" priority="506" operator="equal">
      <formula>30</formula>
    </cfRule>
    <cfRule type="cellIs" dxfId="498" priority="507" operator="equal">
      <formula>28</formula>
    </cfRule>
    <cfRule type="cellIs" dxfId="497" priority="508" operator="equal">
      <formula>28</formula>
    </cfRule>
    <cfRule type="cellIs" dxfId="496" priority="509" operator="equal">
      <formula>27</formula>
    </cfRule>
    <cfRule type="cellIs" dxfId="495" priority="510" operator="equal">
      <formula>302</formula>
    </cfRule>
    <cfRule type="cellIs" dxfId="494" priority="511" operator="equal">
      <formula>301</formula>
    </cfRule>
  </conditionalFormatting>
  <conditionalFormatting sqref="I50:I81">
    <cfRule type="cellIs" dxfId="493" priority="494" operator="equal">
      <formula>83</formula>
    </cfRule>
  </conditionalFormatting>
  <conditionalFormatting sqref="O50:O81 R50:R81 I50:I81 L50:L81">
    <cfRule type="cellIs" dxfId="492" priority="477" operator="equal">
      <formula>48</formula>
    </cfRule>
    <cfRule type="cellIs" dxfId="491" priority="478" operator="equal">
      <formula>83</formula>
    </cfRule>
    <cfRule type="cellIs" dxfId="490" priority="479" operator="equal">
      <formula>29</formula>
    </cfRule>
    <cfRule type="cellIs" dxfId="489" priority="480" operator="equal">
      <formula>65</formula>
    </cfRule>
    <cfRule type="cellIs" dxfId="488" priority="481" operator="equal">
      <formula>55</formula>
    </cfRule>
    <cfRule type="cellIs" dxfId="487" priority="482" operator="equal">
      <formula>54</formula>
    </cfRule>
    <cfRule type="cellIs" dxfId="486" priority="483" operator="equal">
      <formula>44</formula>
    </cfRule>
    <cfRule type="cellIs" dxfId="485" priority="484" operator="equal">
      <formula>43</formula>
    </cfRule>
    <cfRule type="cellIs" dxfId="484" priority="485" operator="equal">
      <formula>42</formula>
    </cfRule>
    <cfRule type="cellIs" dxfId="483" priority="486" operator="equal">
      <formula>41</formula>
    </cfRule>
    <cfRule type="cellIs" dxfId="482" priority="487" operator="equal">
      <formula>41</formula>
    </cfRule>
    <cfRule type="cellIs" dxfId="481" priority="488" operator="equal">
      <formula>30</formula>
    </cfRule>
    <cfRule type="cellIs" dxfId="480" priority="489" operator="equal">
      <formula>28</formula>
    </cfRule>
    <cfRule type="cellIs" dxfId="479" priority="490" operator="equal">
      <formula>28</formula>
    </cfRule>
    <cfRule type="cellIs" dxfId="478" priority="491" operator="equal">
      <formula>27</formula>
    </cfRule>
    <cfRule type="cellIs" dxfId="477" priority="492" operator="equal">
      <formula>302</formula>
    </cfRule>
    <cfRule type="cellIs" dxfId="476" priority="493" operator="equal">
      <formula>301</formula>
    </cfRule>
  </conditionalFormatting>
  <conditionalFormatting sqref="I50:I81">
    <cfRule type="cellIs" dxfId="475" priority="476" operator="equal">
      <formula>83</formula>
    </cfRule>
  </conditionalFormatting>
  <conditionalFormatting sqref="O50:O81 R50:R81 I50:I81 L50:L81">
    <cfRule type="cellIs" dxfId="474" priority="459" operator="equal">
      <formula>48</formula>
    </cfRule>
    <cfRule type="cellIs" dxfId="473" priority="460" operator="equal">
      <formula>83</formula>
    </cfRule>
    <cfRule type="cellIs" dxfId="472" priority="461" operator="equal">
      <formula>29</formula>
    </cfRule>
    <cfRule type="cellIs" dxfId="471" priority="462" operator="equal">
      <formula>65</formula>
    </cfRule>
    <cfRule type="cellIs" dxfId="470" priority="463" operator="equal">
      <formula>55</formula>
    </cfRule>
    <cfRule type="cellIs" dxfId="469" priority="464" operator="equal">
      <formula>54</formula>
    </cfRule>
    <cfRule type="cellIs" dxfId="468" priority="465" operator="equal">
      <formula>44</formula>
    </cfRule>
    <cfRule type="cellIs" dxfId="467" priority="466" operator="equal">
      <formula>43</formula>
    </cfRule>
    <cfRule type="cellIs" dxfId="466" priority="467" operator="equal">
      <formula>42</formula>
    </cfRule>
    <cfRule type="cellIs" dxfId="465" priority="468" operator="equal">
      <formula>41</formula>
    </cfRule>
    <cfRule type="cellIs" dxfId="464" priority="469" operator="equal">
      <formula>41</formula>
    </cfRule>
    <cfRule type="cellIs" dxfId="463" priority="470" operator="equal">
      <formula>30</formula>
    </cfRule>
    <cfRule type="cellIs" dxfId="462" priority="471" operator="equal">
      <formula>28</formula>
    </cfRule>
    <cfRule type="cellIs" dxfId="461" priority="472" operator="equal">
      <formula>28</formula>
    </cfRule>
    <cfRule type="cellIs" dxfId="460" priority="473" operator="equal">
      <formula>27</formula>
    </cfRule>
    <cfRule type="cellIs" dxfId="459" priority="474" operator="equal">
      <formula>302</formula>
    </cfRule>
    <cfRule type="cellIs" dxfId="458" priority="475" operator="equal">
      <formula>301</formula>
    </cfRule>
  </conditionalFormatting>
  <conditionalFormatting sqref="I50:I81">
    <cfRule type="cellIs" dxfId="457" priority="458" operator="equal">
      <formula>83</formula>
    </cfRule>
  </conditionalFormatting>
  <conditionalFormatting sqref="O50:O81 R50:R81 I50:I81 L50:L81">
    <cfRule type="cellIs" dxfId="456" priority="441" operator="equal">
      <formula>48</formula>
    </cfRule>
    <cfRule type="cellIs" dxfId="455" priority="442" operator="equal">
      <formula>83</formula>
    </cfRule>
    <cfRule type="cellIs" dxfId="454" priority="443" operator="equal">
      <formula>29</formula>
    </cfRule>
    <cfRule type="cellIs" dxfId="453" priority="444" operator="equal">
      <formula>65</formula>
    </cfRule>
    <cfRule type="cellIs" dxfId="452" priority="445" operator="equal">
      <formula>55</formula>
    </cfRule>
    <cfRule type="cellIs" dxfId="451" priority="446" operator="equal">
      <formula>54</formula>
    </cfRule>
    <cfRule type="cellIs" dxfId="450" priority="447" operator="equal">
      <formula>44</formula>
    </cfRule>
    <cfRule type="cellIs" dxfId="449" priority="448" operator="equal">
      <formula>43</formula>
    </cfRule>
    <cfRule type="cellIs" dxfId="448" priority="449" operator="equal">
      <formula>42</formula>
    </cfRule>
    <cfRule type="cellIs" dxfId="447" priority="450" operator="equal">
      <formula>41</formula>
    </cfRule>
    <cfRule type="cellIs" dxfId="446" priority="451" operator="equal">
      <formula>41</formula>
    </cfRule>
    <cfRule type="cellIs" dxfId="445" priority="452" operator="equal">
      <formula>30</formula>
    </cfRule>
    <cfRule type="cellIs" dxfId="444" priority="453" operator="equal">
      <formula>28</formula>
    </cfRule>
    <cfRule type="cellIs" dxfId="443" priority="454" operator="equal">
      <formula>28</formula>
    </cfRule>
    <cfRule type="cellIs" dxfId="442" priority="455" operator="equal">
      <formula>27</formula>
    </cfRule>
    <cfRule type="cellIs" dxfId="441" priority="456" operator="equal">
      <formula>302</formula>
    </cfRule>
    <cfRule type="cellIs" dxfId="440" priority="457" operator="equal">
      <formula>301</formula>
    </cfRule>
  </conditionalFormatting>
  <conditionalFormatting sqref="I50:I81">
    <cfRule type="cellIs" dxfId="439" priority="440" operator="equal">
      <formula>83</formula>
    </cfRule>
  </conditionalFormatting>
  <conditionalFormatting sqref="O50:O81 R50:R81 I50:I81 L50:L81">
    <cfRule type="cellIs" dxfId="438" priority="423" operator="equal">
      <formula>48</formula>
    </cfRule>
    <cfRule type="cellIs" dxfId="437" priority="424" operator="equal">
      <formula>83</formula>
    </cfRule>
    <cfRule type="cellIs" dxfId="436" priority="425" operator="equal">
      <formula>29</formula>
    </cfRule>
    <cfRule type="cellIs" dxfId="435" priority="426" operator="equal">
      <formula>65</formula>
    </cfRule>
    <cfRule type="cellIs" dxfId="434" priority="427" operator="equal">
      <formula>55</formula>
    </cfRule>
    <cfRule type="cellIs" dxfId="433" priority="428" operator="equal">
      <formula>54</formula>
    </cfRule>
    <cfRule type="cellIs" dxfId="432" priority="429" operator="equal">
      <formula>44</formula>
    </cfRule>
    <cfRule type="cellIs" dxfId="431" priority="430" operator="equal">
      <formula>43</formula>
    </cfRule>
    <cfRule type="cellIs" dxfId="430" priority="431" operator="equal">
      <formula>42</formula>
    </cfRule>
    <cfRule type="cellIs" dxfId="429" priority="432" operator="equal">
      <formula>41</formula>
    </cfRule>
    <cfRule type="cellIs" dxfId="428" priority="433" operator="equal">
      <formula>41</formula>
    </cfRule>
    <cfRule type="cellIs" dxfId="427" priority="434" operator="equal">
      <formula>30</formula>
    </cfRule>
    <cfRule type="cellIs" dxfId="426" priority="435" operator="equal">
      <formula>28</formula>
    </cfRule>
    <cfRule type="cellIs" dxfId="425" priority="436" operator="equal">
      <formula>28</formula>
    </cfRule>
    <cfRule type="cellIs" dxfId="424" priority="437" operator="equal">
      <formula>27</formula>
    </cfRule>
    <cfRule type="cellIs" dxfId="423" priority="438" operator="equal">
      <formula>302</formula>
    </cfRule>
    <cfRule type="cellIs" dxfId="422" priority="439" operator="equal">
      <formula>301</formula>
    </cfRule>
  </conditionalFormatting>
  <conditionalFormatting sqref="I50:I81">
    <cfRule type="cellIs" dxfId="421" priority="422" operator="equal">
      <formula>83</formula>
    </cfRule>
  </conditionalFormatting>
  <conditionalFormatting sqref="O50:O81 R50:R81 I50:I81 L50:L81">
    <cfRule type="cellIs" dxfId="420" priority="405" operator="equal">
      <formula>48</formula>
    </cfRule>
    <cfRule type="cellIs" dxfId="419" priority="406" operator="equal">
      <formula>83</formula>
    </cfRule>
    <cfRule type="cellIs" dxfId="418" priority="407" operator="equal">
      <formula>29</formula>
    </cfRule>
    <cfRule type="cellIs" dxfId="417" priority="408" operator="equal">
      <formula>65</formula>
    </cfRule>
    <cfRule type="cellIs" dxfId="416" priority="409" operator="equal">
      <formula>55</formula>
    </cfRule>
    <cfRule type="cellIs" dxfId="415" priority="410" operator="equal">
      <formula>54</formula>
    </cfRule>
    <cfRule type="cellIs" dxfId="414" priority="411" operator="equal">
      <formula>44</formula>
    </cfRule>
    <cfRule type="cellIs" dxfId="413" priority="412" operator="equal">
      <formula>43</formula>
    </cfRule>
    <cfRule type="cellIs" dxfId="412" priority="413" operator="equal">
      <formula>42</formula>
    </cfRule>
    <cfRule type="cellIs" dxfId="411" priority="414" operator="equal">
      <formula>41</formula>
    </cfRule>
    <cfRule type="cellIs" dxfId="410" priority="415" operator="equal">
      <formula>41</formula>
    </cfRule>
    <cfRule type="cellIs" dxfId="409" priority="416" operator="equal">
      <formula>30</formula>
    </cfRule>
    <cfRule type="cellIs" dxfId="408" priority="417" operator="equal">
      <formula>28</formula>
    </cfRule>
    <cfRule type="cellIs" dxfId="407" priority="418" operator="equal">
      <formula>28</formula>
    </cfRule>
    <cfRule type="cellIs" dxfId="406" priority="419" operator="equal">
      <formula>27</formula>
    </cfRule>
    <cfRule type="cellIs" dxfId="405" priority="420" operator="equal">
      <formula>302</formula>
    </cfRule>
    <cfRule type="cellIs" dxfId="404" priority="421" operator="equal">
      <formula>301</formula>
    </cfRule>
  </conditionalFormatting>
  <conditionalFormatting sqref="I50:I81">
    <cfRule type="cellIs" dxfId="403" priority="404" operator="equal">
      <formula>83</formula>
    </cfRule>
  </conditionalFormatting>
  <conditionalFormatting sqref="O50:O81 R50:R81 I50:I81 L50:L81">
    <cfRule type="cellIs" dxfId="402" priority="387" operator="equal">
      <formula>48</formula>
    </cfRule>
    <cfRule type="cellIs" dxfId="401" priority="388" operator="equal">
      <formula>83</formula>
    </cfRule>
    <cfRule type="cellIs" dxfId="400" priority="389" operator="equal">
      <formula>29</formula>
    </cfRule>
    <cfRule type="cellIs" dxfId="399" priority="390" operator="equal">
      <formula>65</formula>
    </cfRule>
    <cfRule type="cellIs" dxfId="398" priority="391" operator="equal">
      <formula>55</formula>
    </cfRule>
    <cfRule type="cellIs" dxfId="397" priority="392" operator="equal">
      <formula>54</formula>
    </cfRule>
    <cfRule type="cellIs" dxfId="396" priority="393" operator="equal">
      <formula>44</formula>
    </cfRule>
    <cfRule type="cellIs" dxfId="395" priority="394" operator="equal">
      <formula>43</formula>
    </cfRule>
    <cfRule type="cellIs" dxfId="394" priority="395" operator="equal">
      <formula>42</formula>
    </cfRule>
    <cfRule type="cellIs" dxfId="393" priority="396" operator="equal">
      <formula>41</formula>
    </cfRule>
    <cfRule type="cellIs" dxfId="392" priority="397" operator="equal">
      <formula>41</formula>
    </cfRule>
    <cfRule type="cellIs" dxfId="391" priority="398" operator="equal">
      <formula>30</formula>
    </cfRule>
    <cfRule type="cellIs" dxfId="390" priority="399" operator="equal">
      <formula>28</formula>
    </cfRule>
    <cfRule type="cellIs" dxfId="389" priority="400" operator="equal">
      <formula>28</formula>
    </cfRule>
    <cfRule type="cellIs" dxfId="388" priority="401" operator="equal">
      <formula>27</formula>
    </cfRule>
    <cfRule type="cellIs" dxfId="387" priority="402" operator="equal">
      <formula>302</formula>
    </cfRule>
    <cfRule type="cellIs" dxfId="386" priority="403" operator="equal">
      <formula>301</formula>
    </cfRule>
  </conditionalFormatting>
  <conditionalFormatting sqref="O50:O81 R50:R81 I50:I81 L50:L81">
    <cfRule type="containsText" dxfId="385" priority="386" operator="containsText" text="F">
      <formula>NOT(ISERROR(SEARCH("F",I50)))</formula>
    </cfRule>
  </conditionalFormatting>
  <conditionalFormatting sqref="I50:I81">
    <cfRule type="cellIs" dxfId="384" priority="385" operator="equal">
      <formula>83</formula>
    </cfRule>
  </conditionalFormatting>
  <conditionalFormatting sqref="O50:O81 R50:R81 I50:I81 L50:L81">
    <cfRule type="cellIs" dxfId="383" priority="368" operator="equal">
      <formula>48</formula>
    </cfRule>
    <cfRule type="cellIs" dxfId="382" priority="369" operator="equal">
      <formula>83</formula>
    </cfRule>
    <cfRule type="cellIs" dxfId="381" priority="370" operator="equal">
      <formula>29</formula>
    </cfRule>
    <cfRule type="cellIs" dxfId="380" priority="371" operator="equal">
      <formula>65</formula>
    </cfRule>
    <cfRule type="cellIs" dxfId="379" priority="372" operator="equal">
      <formula>55</formula>
    </cfRule>
    <cfRule type="cellIs" dxfId="378" priority="373" operator="equal">
      <formula>54</formula>
    </cfRule>
    <cfRule type="cellIs" dxfId="377" priority="374" operator="equal">
      <formula>44</formula>
    </cfRule>
    <cfRule type="cellIs" dxfId="376" priority="375" operator="equal">
      <formula>43</formula>
    </cfRule>
    <cfRule type="cellIs" dxfId="375" priority="376" operator="equal">
      <formula>42</formula>
    </cfRule>
    <cfRule type="cellIs" dxfId="374" priority="377" operator="equal">
      <formula>41</formula>
    </cfRule>
    <cfRule type="cellIs" dxfId="373" priority="378" operator="equal">
      <formula>41</formula>
    </cfRule>
    <cfRule type="cellIs" dxfId="372" priority="379" operator="equal">
      <formula>30</formula>
    </cfRule>
    <cfRule type="cellIs" dxfId="371" priority="380" operator="equal">
      <formula>28</formula>
    </cfRule>
    <cfRule type="cellIs" dxfId="370" priority="381" operator="equal">
      <formula>28</formula>
    </cfRule>
    <cfRule type="cellIs" dxfId="369" priority="382" operator="equal">
      <formula>27</formula>
    </cfRule>
    <cfRule type="cellIs" dxfId="368" priority="383" operator="equal">
      <formula>302</formula>
    </cfRule>
    <cfRule type="cellIs" dxfId="367" priority="384" operator="equal">
      <formula>301</formula>
    </cfRule>
  </conditionalFormatting>
  <conditionalFormatting sqref="I50:I81">
    <cfRule type="cellIs" dxfId="366" priority="367" operator="equal">
      <formula>83</formula>
    </cfRule>
  </conditionalFormatting>
  <conditionalFormatting sqref="O50:O81 R50:R81 I50:I81 L50:L81">
    <cfRule type="cellIs" dxfId="365" priority="350" operator="equal">
      <formula>48</formula>
    </cfRule>
    <cfRule type="cellIs" dxfId="364" priority="351" operator="equal">
      <formula>83</formula>
    </cfRule>
    <cfRule type="cellIs" dxfId="363" priority="352" operator="equal">
      <formula>29</formula>
    </cfRule>
    <cfRule type="cellIs" dxfId="362" priority="353" operator="equal">
      <formula>65</formula>
    </cfRule>
    <cfRule type="cellIs" dxfId="361" priority="354" operator="equal">
      <formula>55</formula>
    </cfRule>
    <cfRule type="cellIs" dxfId="360" priority="355" operator="equal">
      <formula>54</formula>
    </cfRule>
    <cfRule type="cellIs" dxfId="359" priority="356" operator="equal">
      <formula>44</formula>
    </cfRule>
    <cfRule type="cellIs" dxfId="358" priority="357" operator="equal">
      <formula>43</formula>
    </cfRule>
    <cfRule type="cellIs" dxfId="357" priority="358" operator="equal">
      <formula>42</formula>
    </cfRule>
    <cfRule type="cellIs" dxfId="356" priority="359" operator="equal">
      <formula>41</formula>
    </cfRule>
    <cfRule type="cellIs" dxfId="355" priority="360" operator="equal">
      <formula>41</formula>
    </cfRule>
    <cfRule type="cellIs" dxfId="354" priority="361" operator="equal">
      <formula>30</formula>
    </cfRule>
    <cfRule type="cellIs" dxfId="353" priority="362" operator="equal">
      <formula>28</formula>
    </cfRule>
    <cfRule type="cellIs" dxfId="352" priority="363" operator="equal">
      <formula>28</formula>
    </cfRule>
    <cfRule type="cellIs" dxfId="351" priority="364" operator="equal">
      <formula>27</formula>
    </cfRule>
    <cfRule type="cellIs" dxfId="350" priority="365" operator="equal">
      <formula>302</formula>
    </cfRule>
    <cfRule type="cellIs" dxfId="349" priority="366" operator="equal">
      <formula>301</formula>
    </cfRule>
  </conditionalFormatting>
  <conditionalFormatting sqref="I50:I81">
    <cfRule type="cellIs" dxfId="348" priority="349" operator="equal">
      <formula>83</formula>
    </cfRule>
  </conditionalFormatting>
  <conditionalFormatting sqref="O50:O81 R50:R81 I50:I81 L50:L81">
    <cfRule type="cellIs" dxfId="347" priority="332" operator="equal">
      <formula>48</formula>
    </cfRule>
    <cfRule type="cellIs" dxfId="346" priority="333" operator="equal">
      <formula>83</formula>
    </cfRule>
    <cfRule type="cellIs" dxfId="345" priority="334" operator="equal">
      <formula>29</formula>
    </cfRule>
    <cfRule type="cellIs" dxfId="344" priority="335" operator="equal">
      <formula>65</formula>
    </cfRule>
    <cfRule type="cellIs" dxfId="343" priority="336" operator="equal">
      <formula>55</formula>
    </cfRule>
    <cfRule type="cellIs" dxfId="342" priority="337" operator="equal">
      <formula>54</formula>
    </cfRule>
    <cfRule type="cellIs" dxfId="341" priority="338" operator="equal">
      <formula>44</formula>
    </cfRule>
    <cfRule type="cellIs" dxfId="340" priority="339" operator="equal">
      <formula>43</formula>
    </cfRule>
    <cfRule type="cellIs" dxfId="339" priority="340" operator="equal">
      <formula>42</formula>
    </cfRule>
    <cfRule type="cellIs" dxfId="338" priority="341" operator="equal">
      <formula>41</formula>
    </cfRule>
    <cfRule type="cellIs" dxfId="337" priority="342" operator="equal">
      <formula>41</formula>
    </cfRule>
    <cfRule type="cellIs" dxfId="336" priority="343" operator="equal">
      <formula>30</formula>
    </cfRule>
    <cfRule type="cellIs" dxfId="335" priority="344" operator="equal">
      <formula>28</formula>
    </cfRule>
    <cfRule type="cellIs" dxfId="334" priority="345" operator="equal">
      <formula>28</formula>
    </cfRule>
    <cfRule type="cellIs" dxfId="333" priority="346" operator="equal">
      <formula>27</formula>
    </cfRule>
    <cfRule type="cellIs" dxfId="332" priority="347" operator="equal">
      <formula>302</formula>
    </cfRule>
    <cfRule type="cellIs" dxfId="331" priority="348" operator="equal">
      <formula>301</formula>
    </cfRule>
  </conditionalFormatting>
  <conditionalFormatting sqref="I50:I81">
    <cfRule type="cellIs" dxfId="330" priority="331" operator="equal">
      <formula>83</formula>
    </cfRule>
  </conditionalFormatting>
  <conditionalFormatting sqref="O50:O81 R50:R81 I50:I81 L50:L81">
    <cfRule type="cellIs" dxfId="329" priority="314" operator="equal">
      <formula>48</formula>
    </cfRule>
    <cfRule type="cellIs" dxfId="328" priority="315" operator="equal">
      <formula>83</formula>
    </cfRule>
    <cfRule type="cellIs" dxfId="327" priority="316" operator="equal">
      <formula>29</formula>
    </cfRule>
    <cfRule type="cellIs" dxfId="326" priority="317" operator="equal">
      <formula>65</formula>
    </cfRule>
    <cfRule type="cellIs" dxfId="325" priority="318" operator="equal">
      <formula>55</formula>
    </cfRule>
    <cfRule type="cellIs" dxfId="324" priority="319" operator="equal">
      <formula>54</formula>
    </cfRule>
    <cfRule type="cellIs" dxfId="323" priority="320" operator="equal">
      <formula>44</formula>
    </cfRule>
    <cfRule type="cellIs" dxfId="322" priority="321" operator="equal">
      <formula>43</formula>
    </cfRule>
    <cfRule type="cellIs" dxfId="321" priority="322" operator="equal">
      <formula>42</formula>
    </cfRule>
    <cfRule type="cellIs" dxfId="320" priority="323" operator="equal">
      <formula>41</formula>
    </cfRule>
    <cfRule type="cellIs" dxfId="319" priority="324" operator="equal">
      <formula>41</formula>
    </cfRule>
    <cfRule type="cellIs" dxfId="318" priority="325" operator="equal">
      <formula>30</formula>
    </cfRule>
    <cfRule type="cellIs" dxfId="317" priority="326" operator="equal">
      <formula>28</formula>
    </cfRule>
    <cfRule type="cellIs" dxfId="316" priority="327" operator="equal">
      <formula>28</formula>
    </cfRule>
    <cfRule type="cellIs" dxfId="315" priority="328" operator="equal">
      <formula>27</formula>
    </cfRule>
    <cfRule type="cellIs" dxfId="314" priority="329" operator="equal">
      <formula>302</formula>
    </cfRule>
    <cfRule type="cellIs" dxfId="313" priority="330" operator="equal">
      <formula>301</formula>
    </cfRule>
  </conditionalFormatting>
  <conditionalFormatting sqref="I50:I81">
    <cfRule type="cellIs" dxfId="312" priority="313" operator="equal">
      <formula>83</formula>
    </cfRule>
  </conditionalFormatting>
  <conditionalFormatting sqref="O50:O81 R50:R81 I50:I81 L50:L81">
    <cfRule type="cellIs" dxfId="311" priority="296" operator="equal">
      <formula>48</formula>
    </cfRule>
    <cfRule type="cellIs" dxfId="310" priority="297" operator="equal">
      <formula>83</formula>
    </cfRule>
    <cfRule type="cellIs" dxfId="309" priority="298" operator="equal">
      <formula>29</formula>
    </cfRule>
    <cfRule type="cellIs" dxfId="308" priority="299" operator="equal">
      <formula>65</formula>
    </cfRule>
    <cfRule type="cellIs" dxfId="307" priority="300" operator="equal">
      <formula>55</formula>
    </cfRule>
    <cfRule type="cellIs" dxfId="306" priority="301" operator="equal">
      <formula>54</formula>
    </cfRule>
    <cfRule type="cellIs" dxfId="305" priority="302" operator="equal">
      <formula>44</formula>
    </cfRule>
    <cfRule type="cellIs" dxfId="304" priority="303" operator="equal">
      <formula>43</formula>
    </cfRule>
    <cfRule type="cellIs" dxfId="303" priority="304" operator="equal">
      <formula>42</formula>
    </cfRule>
    <cfRule type="cellIs" dxfId="302" priority="305" operator="equal">
      <formula>41</formula>
    </cfRule>
    <cfRule type="cellIs" dxfId="301" priority="306" operator="equal">
      <formula>41</formula>
    </cfRule>
    <cfRule type="cellIs" dxfId="300" priority="307" operator="equal">
      <formula>30</formula>
    </cfRule>
    <cfRule type="cellIs" dxfId="299" priority="308" operator="equal">
      <formula>28</formula>
    </cfRule>
    <cfRule type="cellIs" dxfId="298" priority="309" operator="equal">
      <formula>28</formula>
    </cfRule>
    <cfRule type="cellIs" dxfId="297" priority="310" operator="equal">
      <formula>27</formula>
    </cfRule>
    <cfRule type="cellIs" dxfId="296" priority="311" operator="equal">
      <formula>302</formula>
    </cfRule>
    <cfRule type="cellIs" dxfId="295" priority="312" operator="equal">
      <formula>301</formula>
    </cfRule>
  </conditionalFormatting>
  <conditionalFormatting sqref="I50:I81">
    <cfRule type="cellIs" dxfId="294" priority="295" operator="equal">
      <formula>83</formula>
    </cfRule>
  </conditionalFormatting>
  <conditionalFormatting sqref="O50:O81 R50:R81 I50:I81 L50:L81">
    <cfRule type="cellIs" dxfId="293" priority="278" operator="equal">
      <formula>48</formula>
    </cfRule>
    <cfRule type="cellIs" dxfId="292" priority="279" operator="equal">
      <formula>83</formula>
    </cfRule>
    <cfRule type="cellIs" dxfId="291" priority="280" operator="equal">
      <formula>29</formula>
    </cfRule>
    <cfRule type="cellIs" dxfId="290" priority="281" operator="equal">
      <formula>65</formula>
    </cfRule>
    <cfRule type="cellIs" dxfId="289" priority="282" operator="equal">
      <formula>55</formula>
    </cfRule>
    <cfRule type="cellIs" dxfId="288" priority="283" operator="equal">
      <formula>54</formula>
    </cfRule>
    <cfRule type="cellIs" dxfId="287" priority="284" operator="equal">
      <formula>44</formula>
    </cfRule>
    <cfRule type="cellIs" dxfId="286" priority="285" operator="equal">
      <formula>43</formula>
    </cfRule>
    <cfRule type="cellIs" dxfId="285" priority="286" operator="equal">
      <formula>42</formula>
    </cfRule>
    <cfRule type="cellIs" dxfId="284" priority="287" operator="equal">
      <formula>41</formula>
    </cfRule>
    <cfRule type="cellIs" dxfId="283" priority="288" operator="equal">
      <formula>41</formula>
    </cfRule>
    <cfRule type="cellIs" dxfId="282" priority="289" operator="equal">
      <formula>30</formula>
    </cfRule>
    <cfRule type="cellIs" dxfId="281" priority="290" operator="equal">
      <formula>28</formula>
    </cfRule>
    <cfRule type="cellIs" dxfId="280" priority="291" operator="equal">
      <formula>28</formula>
    </cfRule>
    <cfRule type="cellIs" dxfId="279" priority="292" operator="equal">
      <formula>27</formula>
    </cfRule>
    <cfRule type="cellIs" dxfId="278" priority="293" operator="equal">
      <formula>302</formula>
    </cfRule>
    <cfRule type="cellIs" dxfId="277" priority="294" operator="equal">
      <formula>301</formula>
    </cfRule>
  </conditionalFormatting>
  <conditionalFormatting sqref="I50:I81">
    <cfRule type="cellIs" dxfId="276" priority="277" operator="equal">
      <formula>83</formula>
    </cfRule>
  </conditionalFormatting>
  <conditionalFormatting sqref="O50:O81 R50:R81 I50:I81 L50:L81">
    <cfRule type="cellIs" dxfId="275" priority="260" operator="equal">
      <formula>48</formula>
    </cfRule>
    <cfRule type="cellIs" dxfId="274" priority="261" operator="equal">
      <formula>83</formula>
    </cfRule>
    <cfRule type="cellIs" dxfId="273" priority="262" operator="equal">
      <formula>29</formula>
    </cfRule>
    <cfRule type="cellIs" dxfId="272" priority="263" operator="equal">
      <formula>65</formula>
    </cfRule>
    <cfRule type="cellIs" dxfId="271" priority="264" operator="equal">
      <formula>55</formula>
    </cfRule>
    <cfRule type="cellIs" dxfId="270" priority="265" operator="equal">
      <formula>54</formula>
    </cfRule>
    <cfRule type="cellIs" dxfId="269" priority="266" operator="equal">
      <formula>44</formula>
    </cfRule>
    <cfRule type="cellIs" dxfId="268" priority="267" operator="equal">
      <formula>43</formula>
    </cfRule>
    <cfRule type="cellIs" dxfId="267" priority="268" operator="equal">
      <formula>42</formula>
    </cfRule>
    <cfRule type="cellIs" dxfId="266" priority="269" operator="equal">
      <formula>41</formula>
    </cfRule>
    <cfRule type="cellIs" dxfId="265" priority="270" operator="equal">
      <formula>41</formula>
    </cfRule>
    <cfRule type="cellIs" dxfId="264" priority="271" operator="equal">
      <formula>30</formula>
    </cfRule>
    <cfRule type="cellIs" dxfId="263" priority="272" operator="equal">
      <formula>28</formula>
    </cfRule>
    <cfRule type="cellIs" dxfId="262" priority="273" operator="equal">
      <formula>28</formula>
    </cfRule>
    <cfRule type="cellIs" dxfId="261" priority="274" operator="equal">
      <formula>27</formula>
    </cfRule>
    <cfRule type="cellIs" dxfId="260" priority="275" operator="equal">
      <formula>302</formula>
    </cfRule>
    <cfRule type="cellIs" dxfId="259" priority="276" operator="equal">
      <formula>301</formula>
    </cfRule>
  </conditionalFormatting>
  <conditionalFormatting sqref="O50:O81 R50:R81 I50:I81 L50:L81">
    <cfRule type="containsText" dxfId="258" priority="259" operator="containsText" text="F">
      <formula>NOT(ISERROR(SEARCH("F",I50)))</formula>
    </cfRule>
  </conditionalFormatting>
  <conditionalFormatting sqref="I50:I81">
    <cfRule type="cellIs" dxfId="257" priority="258" operator="equal">
      <formula>83</formula>
    </cfRule>
  </conditionalFormatting>
  <conditionalFormatting sqref="O50:O81 R50:R81 I50:I81 L50:L81">
    <cfRule type="cellIs" dxfId="256" priority="241" operator="equal">
      <formula>48</formula>
    </cfRule>
    <cfRule type="cellIs" dxfId="255" priority="242" operator="equal">
      <formula>83</formula>
    </cfRule>
    <cfRule type="cellIs" dxfId="254" priority="243" operator="equal">
      <formula>29</formula>
    </cfRule>
    <cfRule type="cellIs" dxfId="253" priority="244" operator="equal">
      <formula>65</formula>
    </cfRule>
    <cfRule type="cellIs" dxfId="252" priority="245" operator="equal">
      <formula>55</formula>
    </cfRule>
    <cfRule type="cellIs" dxfId="251" priority="246" operator="equal">
      <formula>54</formula>
    </cfRule>
    <cfRule type="cellIs" dxfId="250" priority="247" operator="equal">
      <formula>44</formula>
    </cfRule>
    <cfRule type="cellIs" dxfId="249" priority="248" operator="equal">
      <formula>43</formula>
    </cfRule>
    <cfRule type="cellIs" dxfId="248" priority="249" operator="equal">
      <formula>42</formula>
    </cfRule>
    <cfRule type="cellIs" dxfId="247" priority="250" operator="equal">
      <formula>41</formula>
    </cfRule>
    <cfRule type="cellIs" dxfId="246" priority="251" operator="equal">
      <formula>41</formula>
    </cfRule>
    <cfRule type="cellIs" dxfId="245" priority="252" operator="equal">
      <formula>30</formula>
    </cfRule>
    <cfRule type="cellIs" dxfId="244" priority="253" operator="equal">
      <formula>28</formula>
    </cfRule>
    <cfRule type="cellIs" dxfId="243" priority="254" operator="equal">
      <formula>28</formula>
    </cfRule>
    <cfRule type="cellIs" dxfId="242" priority="255" operator="equal">
      <formula>27</formula>
    </cfRule>
    <cfRule type="cellIs" dxfId="241" priority="256" operator="equal">
      <formula>302</formula>
    </cfRule>
    <cfRule type="cellIs" dxfId="240" priority="257" operator="equal">
      <formula>301</formula>
    </cfRule>
  </conditionalFormatting>
  <conditionalFormatting sqref="P61">
    <cfRule type="cellIs" dxfId="239" priority="224" operator="equal">
      <formula>48</formula>
    </cfRule>
    <cfRule type="cellIs" dxfId="238" priority="225" operator="equal">
      <formula>83</formula>
    </cfRule>
    <cfRule type="cellIs" dxfId="237" priority="226" operator="equal">
      <formula>29</formula>
    </cfRule>
    <cfRule type="cellIs" dxfId="236" priority="227" operator="equal">
      <formula>65</formula>
    </cfRule>
    <cfRule type="cellIs" dxfId="235" priority="228" operator="equal">
      <formula>55</formula>
    </cfRule>
    <cfRule type="cellIs" dxfId="234" priority="229" operator="equal">
      <formula>54</formula>
    </cfRule>
    <cfRule type="cellIs" dxfId="233" priority="230" operator="equal">
      <formula>44</formula>
    </cfRule>
    <cfRule type="cellIs" dxfId="232" priority="231" operator="equal">
      <formula>43</formula>
    </cfRule>
    <cfRule type="cellIs" dxfId="231" priority="232" operator="equal">
      <formula>42</formula>
    </cfRule>
    <cfRule type="cellIs" dxfId="230" priority="233" operator="equal">
      <formula>41</formula>
    </cfRule>
    <cfRule type="cellIs" dxfId="229" priority="234" operator="equal">
      <formula>41</formula>
    </cfRule>
    <cfRule type="cellIs" dxfId="228" priority="235" operator="equal">
      <formula>30</formula>
    </cfRule>
    <cfRule type="cellIs" dxfId="227" priority="236" operator="equal">
      <formula>28</formula>
    </cfRule>
    <cfRule type="cellIs" dxfId="226" priority="237" operator="equal">
      <formula>28</formula>
    </cfRule>
    <cfRule type="cellIs" dxfId="225" priority="238" operator="equal">
      <formula>27</formula>
    </cfRule>
    <cfRule type="cellIs" dxfId="224" priority="239" operator="equal">
      <formula>302</formula>
    </cfRule>
    <cfRule type="cellIs" dxfId="223" priority="240" operator="equal">
      <formula>301</formula>
    </cfRule>
  </conditionalFormatting>
  <conditionalFormatting sqref="P61">
    <cfRule type="cellIs" dxfId="222" priority="207" operator="equal">
      <formula>48</formula>
    </cfRule>
    <cfRule type="cellIs" dxfId="221" priority="208" operator="equal">
      <formula>83</formula>
    </cfRule>
    <cfRule type="cellIs" dxfId="220" priority="209" operator="equal">
      <formula>29</formula>
    </cfRule>
    <cfRule type="cellIs" dxfId="219" priority="210" operator="equal">
      <formula>65</formula>
    </cfRule>
    <cfRule type="cellIs" dxfId="218" priority="211" operator="equal">
      <formula>55</formula>
    </cfRule>
    <cfRule type="cellIs" dxfId="217" priority="212" operator="equal">
      <formula>54</formula>
    </cfRule>
    <cfRule type="cellIs" dxfId="216" priority="213" operator="equal">
      <formula>44</formula>
    </cfRule>
    <cfRule type="cellIs" dxfId="215" priority="214" operator="equal">
      <formula>43</formula>
    </cfRule>
    <cfRule type="cellIs" dxfId="214" priority="215" operator="equal">
      <formula>42</formula>
    </cfRule>
    <cfRule type="cellIs" dxfId="213" priority="216" operator="equal">
      <formula>41</formula>
    </cfRule>
    <cfRule type="cellIs" dxfId="212" priority="217" operator="equal">
      <formula>41</formula>
    </cfRule>
    <cfRule type="cellIs" dxfId="211" priority="218" operator="equal">
      <formula>30</formula>
    </cfRule>
    <cfRule type="cellIs" dxfId="210" priority="219" operator="equal">
      <formula>28</formula>
    </cfRule>
    <cfRule type="cellIs" dxfId="209" priority="220" operator="equal">
      <formula>28</formula>
    </cfRule>
    <cfRule type="cellIs" dxfId="208" priority="221" operator="equal">
      <formula>27</formula>
    </cfRule>
    <cfRule type="cellIs" dxfId="207" priority="222" operator="equal">
      <formula>302</formula>
    </cfRule>
    <cfRule type="cellIs" dxfId="206" priority="223" operator="equal">
      <formula>301</formula>
    </cfRule>
  </conditionalFormatting>
  <conditionalFormatting sqref="P61">
    <cfRule type="cellIs" dxfId="205" priority="190" operator="equal">
      <formula>48</formula>
    </cfRule>
    <cfRule type="cellIs" dxfId="204" priority="191" operator="equal">
      <formula>83</formula>
    </cfRule>
    <cfRule type="cellIs" dxfId="203" priority="192" operator="equal">
      <formula>29</formula>
    </cfRule>
    <cfRule type="cellIs" dxfId="202" priority="193" operator="equal">
      <formula>65</formula>
    </cfRule>
    <cfRule type="cellIs" dxfId="201" priority="194" operator="equal">
      <formula>55</formula>
    </cfRule>
    <cfRule type="cellIs" dxfId="200" priority="195" operator="equal">
      <formula>54</formula>
    </cfRule>
    <cfRule type="cellIs" dxfId="199" priority="196" operator="equal">
      <formula>44</formula>
    </cfRule>
    <cfRule type="cellIs" dxfId="198" priority="197" operator="equal">
      <formula>43</formula>
    </cfRule>
    <cfRule type="cellIs" dxfId="197" priority="198" operator="equal">
      <formula>42</formula>
    </cfRule>
    <cfRule type="cellIs" dxfId="196" priority="199" operator="equal">
      <formula>41</formula>
    </cfRule>
    <cfRule type="cellIs" dxfId="195" priority="200" operator="equal">
      <formula>41</formula>
    </cfRule>
    <cfRule type="cellIs" dxfId="194" priority="201" operator="equal">
      <formula>30</formula>
    </cfRule>
    <cfRule type="cellIs" dxfId="193" priority="202" operator="equal">
      <formula>28</formula>
    </cfRule>
    <cfRule type="cellIs" dxfId="192" priority="203" operator="equal">
      <formula>28</formula>
    </cfRule>
    <cfRule type="cellIs" dxfId="191" priority="204" operator="equal">
      <formula>27</formula>
    </cfRule>
    <cfRule type="cellIs" dxfId="190" priority="205" operator="equal">
      <formula>302</formula>
    </cfRule>
    <cfRule type="cellIs" dxfId="189" priority="206" operator="equal">
      <formula>301</formula>
    </cfRule>
  </conditionalFormatting>
  <conditionalFormatting sqref="P61">
    <cfRule type="cellIs" dxfId="188" priority="173" operator="equal">
      <formula>48</formula>
    </cfRule>
    <cfRule type="cellIs" dxfId="187" priority="174" operator="equal">
      <formula>83</formula>
    </cfRule>
    <cfRule type="cellIs" dxfId="186" priority="175" operator="equal">
      <formula>29</formula>
    </cfRule>
    <cfRule type="cellIs" dxfId="185" priority="176" operator="equal">
      <formula>65</formula>
    </cfRule>
    <cfRule type="cellIs" dxfId="184" priority="177" operator="equal">
      <formula>55</formula>
    </cfRule>
    <cfRule type="cellIs" dxfId="183" priority="178" operator="equal">
      <formula>54</formula>
    </cfRule>
    <cfRule type="cellIs" dxfId="182" priority="179" operator="equal">
      <formula>44</formula>
    </cfRule>
    <cfRule type="cellIs" dxfId="181" priority="180" operator="equal">
      <formula>43</formula>
    </cfRule>
    <cfRule type="cellIs" dxfId="180" priority="181" operator="equal">
      <formula>42</formula>
    </cfRule>
    <cfRule type="cellIs" dxfId="179" priority="182" operator="equal">
      <formula>41</formula>
    </cfRule>
    <cfRule type="cellIs" dxfId="178" priority="183" operator="equal">
      <formula>41</formula>
    </cfRule>
    <cfRule type="cellIs" dxfId="177" priority="184" operator="equal">
      <formula>30</formula>
    </cfRule>
    <cfRule type="cellIs" dxfId="176" priority="185" operator="equal">
      <formula>28</formula>
    </cfRule>
    <cfRule type="cellIs" dxfId="175" priority="186" operator="equal">
      <formula>28</formula>
    </cfRule>
    <cfRule type="cellIs" dxfId="174" priority="187" operator="equal">
      <formula>27</formula>
    </cfRule>
    <cfRule type="cellIs" dxfId="173" priority="188" operator="equal">
      <formula>302</formula>
    </cfRule>
    <cfRule type="cellIs" dxfId="172" priority="189" operator="equal">
      <formula>301</formula>
    </cfRule>
  </conditionalFormatting>
  <conditionalFormatting sqref="P61">
    <cfRule type="cellIs" dxfId="171" priority="156" operator="equal">
      <formula>48</formula>
    </cfRule>
    <cfRule type="cellIs" dxfId="170" priority="157" operator="equal">
      <formula>83</formula>
    </cfRule>
    <cfRule type="cellIs" dxfId="169" priority="158" operator="equal">
      <formula>29</formula>
    </cfRule>
    <cfRule type="cellIs" dxfId="168" priority="159" operator="equal">
      <formula>65</formula>
    </cfRule>
    <cfRule type="cellIs" dxfId="167" priority="160" operator="equal">
      <formula>55</formula>
    </cfRule>
    <cfRule type="cellIs" dxfId="166" priority="161" operator="equal">
      <formula>54</formula>
    </cfRule>
    <cfRule type="cellIs" dxfId="165" priority="162" operator="equal">
      <formula>44</formula>
    </cfRule>
    <cfRule type="cellIs" dxfId="164" priority="163" operator="equal">
      <formula>43</formula>
    </cfRule>
    <cfRule type="cellIs" dxfId="163" priority="164" operator="equal">
      <formula>42</formula>
    </cfRule>
    <cfRule type="cellIs" dxfId="162" priority="165" operator="equal">
      <formula>41</formula>
    </cfRule>
    <cfRule type="cellIs" dxfId="161" priority="166" operator="equal">
      <formula>41</formula>
    </cfRule>
    <cfRule type="cellIs" dxfId="160" priority="167" operator="equal">
      <formula>30</formula>
    </cfRule>
    <cfRule type="cellIs" dxfId="159" priority="168" operator="equal">
      <formula>28</formula>
    </cfRule>
    <cfRule type="cellIs" dxfId="158" priority="169" operator="equal">
      <formula>28</formula>
    </cfRule>
    <cfRule type="cellIs" dxfId="157" priority="170" operator="equal">
      <formula>27</formula>
    </cfRule>
    <cfRule type="cellIs" dxfId="156" priority="171" operator="equal">
      <formula>302</formula>
    </cfRule>
    <cfRule type="cellIs" dxfId="155" priority="172" operator="equal">
      <formula>301</formula>
    </cfRule>
  </conditionalFormatting>
  <conditionalFormatting sqref="P61">
    <cfRule type="cellIs" dxfId="154" priority="139" operator="equal">
      <formula>48</formula>
    </cfRule>
    <cfRule type="cellIs" dxfId="153" priority="140" operator="equal">
      <formula>83</formula>
    </cfRule>
    <cfRule type="cellIs" dxfId="152" priority="141" operator="equal">
      <formula>29</formula>
    </cfRule>
    <cfRule type="cellIs" dxfId="151" priority="142" operator="equal">
      <formula>65</formula>
    </cfRule>
    <cfRule type="cellIs" dxfId="150" priority="143" operator="equal">
      <formula>55</formula>
    </cfRule>
    <cfRule type="cellIs" dxfId="149" priority="144" operator="equal">
      <formula>54</formula>
    </cfRule>
    <cfRule type="cellIs" dxfId="148" priority="145" operator="equal">
      <formula>44</formula>
    </cfRule>
    <cfRule type="cellIs" dxfId="147" priority="146" operator="equal">
      <formula>43</formula>
    </cfRule>
    <cfRule type="cellIs" dxfId="146" priority="147" operator="equal">
      <formula>42</formula>
    </cfRule>
    <cfRule type="cellIs" dxfId="145" priority="148" operator="equal">
      <formula>41</formula>
    </cfRule>
    <cfRule type="cellIs" dxfId="144" priority="149" operator="equal">
      <formula>41</formula>
    </cfRule>
    <cfRule type="cellIs" dxfId="143" priority="150" operator="equal">
      <formula>30</formula>
    </cfRule>
    <cfRule type="cellIs" dxfId="142" priority="151" operator="equal">
      <formula>28</formula>
    </cfRule>
    <cfRule type="cellIs" dxfId="141" priority="152" operator="equal">
      <formula>28</formula>
    </cfRule>
    <cfRule type="cellIs" dxfId="140" priority="153" operator="equal">
      <formula>27</formula>
    </cfRule>
    <cfRule type="cellIs" dxfId="139" priority="154" operator="equal">
      <formula>302</formula>
    </cfRule>
    <cfRule type="cellIs" dxfId="138" priority="155" operator="equal">
      <formula>301</formula>
    </cfRule>
  </conditionalFormatting>
  <conditionalFormatting sqref="P61">
    <cfRule type="containsText" dxfId="137" priority="138" operator="containsText" text="F">
      <formula>NOT(ISERROR(SEARCH("F",P61)))</formula>
    </cfRule>
  </conditionalFormatting>
  <conditionalFormatting sqref="P61">
    <cfRule type="cellIs" dxfId="136" priority="121" operator="equal">
      <formula>48</formula>
    </cfRule>
    <cfRule type="cellIs" dxfId="135" priority="122" operator="equal">
      <formula>83</formula>
    </cfRule>
    <cfRule type="cellIs" dxfId="134" priority="123" operator="equal">
      <formula>29</formula>
    </cfRule>
    <cfRule type="cellIs" dxfId="133" priority="124" operator="equal">
      <formula>65</formula>
    </cfRule>
    <cfRule type="cellIs" dxfId="132" priority="125" operator="equal">
      <formula>55</formula>
    </cfRule>
    <cfRule type="cellIs" dxfId="131" priority="126" operator="equal">
      <formula>54</formula>
    </cfRule>
    <cfRule type="cellIs" dxfId="130" priority="127" operator="equal">
      <formula>44</formula>
    </cfRule>
    <cfRule type="cellIs" dxfId="129" priority="128" operator="equal">
      <formula>43</formula>
    </cfRule>
    <cfRule type="cellIs" dxfId="128" priority="129" operator="equal">
      <formula>42</formula>
    </cfRule>
    <cfRule type="cellIs" dxfId="127" priority="130" operator="equal">
      <formula>41</formula>
    </cfRule>
    <cfRule type="cellIs" dxfId="126" priority="131" operator="equal">
      <formula>41</formula>
    </cfRule>
    <cfRule type="cellIs" dxfId="125" priority="132" operator="equal">
      <formula>30</formula>
    </cfRule>
    <cfRule type="cellIs" dxfId="124" priority="133" operator="equal">
      <formula>28</formula>
    </cfRule>
    <cfRule type="cellIs" dxfId="123" priority="134" operator="equal">
      <formula>28</formula>
    </cfRule>
    <cfRule type="cellIs" dxfId="122" priority="135" operator="equal">
      <formula>27</formula>
    </cfRule>
    <cfRule type="cellIs" dxfId="121" priority="136" operator="equal">
      <formula>302</formula>
    </cfRule>
    <cfRule type="cellIs" dxfId="120" priority="137" operator="equal">
      <formula>301</formula>
    </cfRule>
  </conditionalFormatting>
  <conditionalFormatting sqref="P61">
    <cfRule type="cellIs" dxfId="119" priority="104" operator="equal">
      <formula>48</formula>
    </cfRule>
    <cfRule type="cellIs" dxfId="118" priority="105" operator="equal">
      <formula>83</formula>
    </cfRule>
    <cfRule type="cellIs" dxfId="117" priority="106" operator="equal">
      <formula>29</formula>
    </cfRule>
    <cfRule type="cellIs" dxfId="116" priority="107" operator="equal">
      <formula>65</formula>
    </cfRule>
    <cfRule type="cellIs" dxfId="115" priority="108" operator="equal">
      <formula>55</formula>
    </cfRule>
    <cfRule type="cellIs" dxfId="114" priority="109" operator="equal">
      <formula>54</formula>
    </cfRule>
    <cfRule type="cellIs" dxfId="113" priority="110" operator="equal">
      <formula>44</formula>
    </cfRule>
    <cfRule type="cellIs" dxfId="112" priority="111" operator="equal">
      <formula>43</formula>
    </cfRule>
    <cfRule type="cellIs" dxfId="111" priority="112" operator="equal">
      <formula>42</formula>
    </cfRule>
    <cfRule type="cellIs" dxfId="110" priority="113" operator="equal">
      <formula>41</formula>
    </cfRule>
    <cfRule type="cellIs" dxfId="109" priority="114" operator="equal">
      <formula>41</formula>
    </cfRule>
    <cfRule type="cellIs" dxfId="108" priority="115" operator="equal">
      <formula>30</formula>
    </cfRule>
    <cfRule type="cellIs" dxfId="107" priority="116" operator="equal">
      <formula>28</formula>
    </cfRule>
    <cfRule type="cellIs" dxfId="106" priority="117" operator="equal">
      <formula>28</formula>
    </cfRule>
    <cfRule type="cellIs" dxfId="105" priority="118" operator="equal">
      <formula>27</formula>
    </cfRule>
    <cfRule type="cellIs" dxfId="104" priority="119" operator="equal">
      <formula>302</formula>
    </cfRule>
    <cfRule type="cellIs" dxfId="103" priority="120" operator="equal">
      <formula>301</formula>
    </cfRule>
  </conditionalFormatting>
  <conditionalFormatting sqref="P61">
    <cfRule type="cellIs" dxfId="102" priority="87" operator="equal">
      <formula>48</formula>
    </cfRule>
    <cfRule type="cellIs" dxfId="101" priority="88" operator="equal">
      <formula>83</formula>
    </cfRule>
    <cfRule type="cellIs" dxfId="100" priority="89" operator="equal">
      <formula>29</formula>
    </cfRule>
    <cfRule type="cellIs" dxfId="99" priority="90" operator="equal">
      <formula>65</formula>
    </cfRule>
    <cfRule type="cellIs" dxfId="98" priority="91" operator="equal">
      <formula>55</formula>
    </cfRule>
    <cfRule type="cellIs" dxfId="97" priority="92" operator="equal">
      <formula>54</formula>
    </cfRule>
    <cfRule type="cellIs" dxfId="96" priority="93" operator="equal">
      <formula>44</formula>
    </cfRule>
    <cfRule type="cellIs" dxfId="95" priority="94" operator="equal">
      <formula>43</formula>
    </cfRule>
    <cfRule type="cellIs" dxfId="94" priority="95" operator="equal">
      <formula>42</formula>
    </cfRule>
    <cfRule type="cellIs" dxfId="93" priority="96" operator="equal">
      <formula>41</formula>
    </cfRule>
    <cfRule type="cellIs" dxfId="92" priority="97" operator="equal">
      <formula>41</formula>
    </cfRule>
    <cfRule type="cellIs" dxfId="91" priority="98" operator="equal">
      <formula>30</formula>
    </cfRule>
    <cfRule type="cellIs" dxfId="90" priority="99" operator="equal">
      <formula>28</formula>
    </cfRule>
    <cfRule type="cellIs" dxfId="89" priority="100" operator="equal">
      <formula>28</formula>
    </cfRule>
    <cfRule type="cellIs" dxfId="88" priority="101" operator="equal">
      <formula>27</formula>
    </cfRule>
    <cfRule type="cellIs" dxfId="87" priority="102" operator="equal">
      <formula>302</formula>
    </cfRule>
    <cfRule type="cellIs" dxfId="86" priority="103" operator="equal">
      <formula>301</formula>
    </cfRule>
  </conditionalFormatting>
  <conditionalFormatting sqref="P61">
    <cfRule type="cellIs" dxfId="85" priority="70" operator="equal">
      <formula>48</formula>
    </cfRule>
    <cfRule type="cellIs" dxfId="84" priority="71" operator="equal">
      <formula>83</formula>
    </cfRule>
    <cfRule type="cellIs" dxfId="83" priority="72" operator="equal">
      <formula>29</formula>
    </cfRule>
    <cfRule type="cellIs" dxfId="82" priority="73" operator="equal">
      <formula>65</formula>
    </cfRule>
    <cfRule type="cellIs" dxfId="81" priority="74" operator="equal">
      <formula>55</formula>
    </cfRule>
    <cfRule type="cellIs" dxfId="80" priority="75" operator="equal">
      <formula>54</formula>
    </cfRule>
    <cfRule type="cellIs" dxfId="79" priority="76" operator="equal">
      <formula>44</formula>
    </cfRule>
    <cfRule type="cellIs" dxfId="78" priority="77" operator="equal">
      <formula>43</formula>
    </cfRule>
    <cfRule type="cellIs" dxfId="77" priority="78" operator="equal">
      <formula>42</formula>
    </cfRule>
    <cfRule type="cellIs" dxfId="76" priority="79" operator="equal">
      <formula>41</formula>
    </cfRule>
    <cfRule type="cellIs" dxfId="75" priority="80" operator="equal">
      <formula>41</formula>
    </cfRule>
    <cfRule type="cellIs" dxfId="74" priority="81" operator="equal">
      <formula>30</formula>
    </cfRule>
    <cfRule type="cellIs" dxfId="73" priority="82" operator="equal">
      <formula>28</formula>
    </cfRule>
    <cfRule type="cellIs" dxfId="72" priority="83" operator="equal">
      <formula>28</formula>
    </cfRule>
    <cfRule type="cellIs" dxfId="71" priority="84" operator="equal">
      <formula>27</formula>
    </cfRule>
    <cfRule type="cellIs" dxfId="70" priority="85" operator="equal">
      <formula>302</formula>
    </cfRule>
    <cfRule type="cellIs" dxfId="69" priority="86" operator="equal">
      <formula>301</formula>
    </cfRule>
  </conditionalFormatting>
  <conditionalFormatting sqref="P61">
    <cfRule type="cellIs" dxfId="68" priority="53" operator="equal">
      <formula>48</formula>
    </cfRule>
    <cfRule type="cellIs" dxfId="67" priority="54" operator="equal">
      <formula>83</formula>
    </cfRule>
    <cfRule type="cellIs" dxfId="66" priority="55" operator="equal">
      <formula>29</formula>
    </cfRule>
    <cfRule type="cellIs" dxfId="65" priority="56" operator="equal">
      <formula>65</formula>
    </cfRule>
    <cfRule type="cellIs" dxfId="64" priority="57" operator="equal">
      <formula>55</formula>
    </cfRule>
    <cfRule type="cellIs" dxfId="63" priority="58" operator="equal">
      <formula>54</formula>
    </cfRule>
    <cfRule type="cellIs" dxfId="62" priority="59" operator="equal">
      <formula>44</formula>
    </cfRule>
    <cfRule type="cellIs" dxfId="61" priority="60" operator="equal">
      <formula>43</formula>
    </cfRule>
    <cfRule type="cellIs" dxfId="60" priority="61" operator="equal">
      <formula>42</formula>
    </cfRule>
    <cfRule type="cellIs" dxfId="59" priority="62" operator="equal">
      <formula>41</formula>
    </cfRule>
    <cfRule type="cellIs" dxfId="58" priority="63" operator="equal">
      <formula>41</formula>
    </cfRule>
    <cfRule type="cellIs" dxfId="57" priority="64" operator="equal">
      <formula>30</formula>
    </cfRule>
    <cfRule type="cellIs" dxfId="56" priority="65" operator="equal">
      <formula>28</formula>
    </cfRule>
    <cfRule type="cellIs" dxfId="55" priority="66" operator="equal">
      <formula>28</formula>
    </cfRule>
    <cfRule type="cellIs" dxfId="54" priority="67" operator="equal">
      <formula>27</formula>
    </cfRule>
    <cfRule type="cellIs" dxfId="53" priority="68" operator="equal">
      <formula>302</formula>
    </cfRule>
    <cfRule type="cellIs" dxfId="52" priority="69" operator="equal">
      <formula>301</formula>
    </cfRule>
  </conditionalFormatting>
  <conditionalFormatting sqref="P61">
    <cfRule type="cellIs" dxfId="51" priority="36" operator="equal">
      <formula>48</formula>
    </cfRule>
    <cfRule type="cellIs" dxfId="50" priority="37" operator="equal">
      <formula>83</formula>
    </cfRule>
    <cfRule type="cellIs" dxfId="49" priority="38" operator="equal">
      <formula>29</formula>
    </cfRule>
    <cfRule type="cellIs" dxfId="48" priority="39" operator="equal">
      <formula>65</formula>
    </cfRule>
    <cfRule type="cellIs" dxfId="47" priority="40" operator="equal">
      <formula>55</formula>
    </cfRule>
    <cfRule type="cellIs" dxfId="46" priority="41" operator="equal">
      <formula>54</formula>
    </cfRule>
    <cfRule type="cellIs" dxfId="45" priority="42" operator="equal">
      <formula>44</formula>
    </cfRule>
    <cfRule type="cellIs" dxfId="44" priority="43" operator="equal">
      <formula>43</formula>
    </cfRule>
    <cfRule type="cellIs" dxfId="43" priority="44" operator="equal">
      <formula>42</formula>
    </cfRule>
    <cfRule type="cellIs" dxfId="42" priority="45" operator="equal">
      <formula>41</formula>
    </cfRule>
    <cfRule type="cellIs" dxfId="41" priority="46" operator="equal">
      <formula>41</formula>
    </cfRule>
    <cfRule type="cellIs" dxfId="40" priority="47" operator="equal">
      <formula>30</formula>
    </cfRule>
    <cfRule type="cellIs" dxfId="39" priority="48" operator="equal">
      <formula>28</formula>
    </cfRule>
    <cfRule type="cellIs" dxfId="38" priority="49" operator="equal">
      <formula>28</formula>
    </cfRule>
    <cfRule type="cellIs" dxfId="37" priority="50" operator="equal">
      <formula>27</formula>
    </cfRule>
    <cfRule type="cellIs" dxfId="36" priority="51" operator="equal">
      <formula>302</formula>
    </cfRule>
    <cfRule type="cellIs" dxfId="35" priority="52" operator="equal">
      <formula>301</formula>
    </cfRule>
  </conditionalFormatting>
  <conditionalFormatting sqref="P61">
    <cfRule type="cellIs" dxfId="34" priority="19" operator="equal">
      <formula>48</formula>
    </cfRule>
    <cfRule type="cellIs" dxfId="33" priority="20" operator="equal">
      <formula>83</formula>
    </cfRule>
    <cfRule type="cellIs" dxfId="32" priority="21" operator="equal">
      <formula>29</formula>
    </cfRule>
    <cfRule type="cellIs" dxfId="31" priority="22" operator="equal">
      <formula>65</formula>
    </cfRule>
    <cfRule type="cellIs" dxfId="30" priority="23" operator="equal">
      <formula>55</formula>
    </cfRule>
    <cfRule type="cellIs" dxfId="29" priority="24" operator="equal">
      <formula>54</formula>
    </cfRule>
    <cfRule type="cellIs" dxfId="28" priority="25" operator="equal">
      <formula>44</formula>
    </cfRule>
    <cfRule type="cellIs" dxfId="27" priority="26" operator="equal">
      <formula>43</formula>
    </cfRule>
    <cfRule type="cellIs" dxfId="26" priority="27" operator="equal">
      <formula>42</formula>
    </cfRule>
    <cfRule type="cellIs" dxfId="25" priority="28" operator="equal">
      <formula>41</formula>
    </cfRule>
    <cfRule type="cellIs" dxfId="24" priority="29" operator="equal">
      <formula>41</formula>
    </cfRule>
    <cfRule type="cellIs" dxfId="23" priority="30" operator="equal">
      <formula>30</formula>
    </cfRule>
    <cfRule type="cellIs" dxfId="22" priority="31" operator="equal">
      <formula>28</formula>
    </cfRule>
    <cfRule type="cellIs" dxfId="21" priority="32" operator="equal">
      <formula>28</formula>
    </cfRule>
    <cfRule type="cellIs" dxfId="20" priority="33" operator="equal">
      <formula>27</formula>
    </cfRule>
    <cfRule type="cellIs" dxfId="19" priority="34" operator="equal">
      <formula>302</formula>
    </cfRule>
    <cfRule type="cellIs" dxfId="18" priority="35" operator="equal">
      <formula>301</formula>
    </cfRule>
  </conditionalFormatting>
  <conditionalFormatting sqref="P61">
    <cfRule type="containsText" dxfId="17" priority="18" operator="containsText" text="F">
      <formula>NOT(ISERROR(SEARCH("F",P61)))</formula>
    </cfRule>
  </conditionalFormatting>
  <conditionalFormatting sqref="P61">
    <cfRule type="cellIs" dxfId="16" priority="1" operator="equal">
      <formula>48</formula>
    </cfRule>
    <cfRule type="cellIs" dxfId="15" priority="2" operator="equal">
      <formula>83</formula>
    </cfRule>
    <cfRule type="cellIs" dxfId="14" priority="3" operator="equal">
      <formula>29</formula>
    </cfRule>
    <cfRule type="cellIs" dxfId="13" priority="4" operator="equal">
      <formula>65</formula>
    </cfRule>
    <cfRule type="cellIs" dxfId="12" priority="5" operator="equal">
      <formula>55</formula>
    </cfRule>
    <cfRule type="cellIs" dxfId="11" priority="6" operator="equal">
      <formula>54</formula>
    </cfRule>
    <cfRule type="cellIs" dxfId="10" priority="7" operator="equal">
      <formula>44</formula>
    </cfRule>
    <cfRule type="cellIs" dxfId="9" priority="8" operator="equal">
      <formula>43</formula>
    </cfRule>
    <cfRule type="cellIs" dxfId="8" priority="9" operator="equal">
      <formula>42</formula>
    </cfRule>
    <cfRule type="cellIs" dxfId="7" priority="10" operator="equal">
      <formula>41</formula>
    </cfRule>
    <cfRule type="cellIs" dxfId="6" priority="11" operator="equal">
      <formula>41</formula>
    </cfRule>
    <cfRule type="cellIs" dxfId="5" priority="12" operator="equal">
      <formula>30</formula>
    </cfRule>
    <cfRule type="cellIs" dxfId="4" priority="13" operator="equal">
      <formula>28</formula>
    </cfRule>
    <cfRule type="cellIs" dxfId="3" priority="14" operator="equal">
      <formula>28</formula>
    </cfRule>
    <cfRule type="cellIs" dxfId="2" priority="15" operator="equal">
      <formula>27</formula>
    </cfRule>
    <cfRule type="cellIs" dxfId="1" priority="16" operator="equal">
      <formula>302</formula>
    </cfRule>
    <cfRule type="cellIs" dxfId="0" priority="17" operator="equal">
      <formula>301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02"/>
  <sheetViews>
    <sheetView topLeftCell="A37" workbookViewId="0">
      <selection activeCell="B1" sqref="B1:H1"/>
    </sheetView>
  </sheetViews>
  <sheetFormatPr defaultRowHeight="15" x14ac:dyDescent="0.25"/>
  <cols>
    <col min="2" max="2" width="6.42578125" bestFit="1" customWidth="1"/>
    <col min="3" max="3" width="8.140625" bestFit="1" customWidth="1"/>
    <col min="4" max="4" width="8.28515625" bestFit="1" customWidth="1"/>
    <col min="5" max="5" width="22.28515625" bestFit="1" customWidth="1"/>
    <col min="6" max="6" width="9.85546875" bestFit="1" customWidth="1"/>
    <col min="7" max="7" width="7" bestFit="1" customWidth="1"/>
    <col min="8" max="8" width="5.85546875" bestFit="1" customWidth="1"/>
    <col min="9" max="9" width="9.42578125" customWidth="1"/>
    <col min="10" max="10" width="6.42578125" bestFit="1" customWidth="1"/>
    <col min="11" max="11" width="8.140625" bestFit="1" customWidth="1"/>
    <col min="12" max="12" width="8.28515625" bestFit="1" customWidth="1"/>
    <col min="13" max="13" width="22.140625" bestFit="1" customWidth="1"/>
    <col min="14" max="14" width="9.85546875" bestFit="1" customWidth="1"/>
    <col min="15" max="15" width="7" bestFit="1" customWidth="1"/>
    <col min="16" max="16" width="5.85546875" bestFit="1" customWidth="1"/>
    <col min="18" max="18" width="6.42578125" bestFit="1" customWidth="1"/>
    <col min="19" max="19" width="8.140625" bestFit="1" customWidth="1"/>
    <col min="20" max="20" width="8.28515625" bestFit="1" customWidth="1"/>
    <col min="21" max="21" width="19.42578125" bestFit="1" customWidth="1"/>
    <col min="22" max="22" width="9.85546875" bestFit="1" customWidth="1"/>
    <col min="23" max="23" width="7" bestFit="1" customWidth="1"/>
    <col min="24" max="24" width="5.85546875" bestFit="1" customWidth="1"/>
  </cols>
  <sheetData>
    <row r="1" spans="2:24" ht="15.75" thickBot="1" x14ac:dyDescent="0.3">
      <c r="B1" s="382" t="s">
        <v>176</v>
      </c>
      <c r="C1" s="383"/>
      <c r="D1" s="383"/>
      <c r="E1" s="383"/>
      <c r="F1" s="383"/>
      <c r="G1" s="383"/>
      <c r="H1" s="384"/>
      <c r="J1" s="382" t="s">
        <v>177</v>
      </c>
      <c r="K1" s="383"/>
      <c r="L1" s="383"/>
      <c r="M1" s="383"/>
      <c r="N1" s="383"/>
      <c r="O1" s="383"/>
      <c r="P1" s="384"/>
      <c r="R1" s="382" t="s">
        <v>178</v>
      </c>
      <c r="S1" s="383"/>
      <c r="T1" s="383"/>
      <c r="U1" s="383"/>
      <c r="V1" s="383"/>
      <c r="W1" s="383"/>
      <c r="X1" s="384"/>
    </row>
    <row r="2" spans="2:24" ht="15.75" thickBot="1" x14ac:dyDescent="0.3">
      <c r="B2" s="179" t="s">
        <v>172</v>
      </c>
      <c r="C2" s="180" t="s">
        <v>173</v>
      </c>
      <c r="D2" s="180" t="s">
        <v>170</v>
      </c>
      <c r="E2" s="180" t="s">
        <v>171</v>
      </c>
      <c r="F2" s="180" t="s">
        <v>179</v>
      </c>
      <c r="G2" s="180" t="s">
        <v>175</v>
      </c>
      <c r="H2" s="181" t="s">
        <v>174</v>
      </c>
      <c r="J2" s="179" t="s">
        <v>172</v>
      </c>
      <c r="K2" s="180" t="s">
        <v>173</v>
      </c>
      <c r="L2" s="180" t="s">
        <v>170</v>
      </c>
      <c r="M2" s="180" t="s">
        <v>171</v>
      </c>
      <c r="N2" s="180" t="s">
        <v>179</v>
      </c>
      <c r="O2" s="180" t="s">
        <v>175</v>
      </c>
      <c r="P2" s="181" t="s">
        <v>174</v>
      </c>
      <c r="R2" s="179" t="s">
        <v>172</v>
      </c>
      <c r="S2" s="180" t="s">
        <v>173</v>
      </c>
      <c r="T2" s="180" t="s">
        <v>170</v>
      </c>
      <c r="U2" s="180" t="s">
        <v>171</v>
      </c>
      <c r="V2" s="180" t="s">
        <v>179</v>
      </c>
      <c r="W2" s="180" t="s">
        <v>175</v>
      </c>
      <c r="X2" s="181" t="s">
        <v>174</v>
      </c>
    </row>
    <row r="3" spans="2:24" x14ac:dyDescent="0.25">
      <c r="B3" s="178">
        <f>IF(ENTRY!B3="S",ENTRY!A3,"na")</f>
        <v>1</v>
      </c>
      <c r="C3" s="178">
        <f>IF(ENTRY!B3="S",ENTRY!D3,"na")</f>
        <v>17603655</v>
      </c>
      <c r="D3" s="178" t="str">
        <f>IF(ENTRY!B3="S",ENTRY!B3,"na")</f>
        <v>S</v>
      </c>
      <c r="E3" s="178" t="str">
        <f>IF(ENTRY!B3="S",ENTRY!E3,"na")</f>
        <v>ABHIMANYU KAUSHAL</v>
      </c>
      <c r="F3" s="178">
        <f>IFERROR((COUNTIF($G$3:G3,G3)-1)*0.0001+G3,"NA")</f>
        <v>387</v>
      </c>
      <c r="G3" s="178">
        <f>IF(ENTRY!B3="S",ENTRY!BJ3,"na")</f>
        <v>387</v>
      </c>
      <c r="H3" s="217">
        <f>IF(ENTRY!B3="S",ENTRY!BK3,"na")</f>
        <v>77.400000000000006</v>
      </c>
      <c r="J3" s="178" t="str">
        <f>IF(ENTRY!B3="C",ENTRY!A3,"na")</f>
        <v>na</v>
      </c>
      <c r="K3" s="178" t="str">
        <f>IF(ENTRY!B3="C",ENTRY!D3,"na")</f>
        <v>na</v>
      </c>
      <c r="L3" s="178" t="str">
        <f>IF(ENTRY!B3="C",ENTRY!B3,"na")</f>
        <v>na</v>
      </c>
      <c r="M3" s="178" t="str">
        <f>IF(ENTRY!B3="C",ENTRY!E3,"na")</f>
        <v>na</v>
      </c>
      <c r="N3" s="178" t="str">
        <f>IFERROR((COUNTIF($O$3:O3,O3)-1)*0.0001+O3,"NA")</f>
        <v>NA</v>
      </c>
      <c r="O3" s="178" t="str">
        <f>IF(ENTRY!B3="C",ENTRY!BJ3,"na")</f>
        <v>na</v>
      </c>
      <c r="P3" s="178" t="str">
        <f>IF(ENTRY!B3="C",ENTRY!BK3,"na")</f>
        <v>na</v>
      </c>
      <c r="R3" s="178" t="str">
        <f>IF(ENTRY!B3="H",ENTRY!A3,"na")</f>
        <v>na</v>
      </c>
      <c r="S3" s="178" t="str">
        <f>IF(ENTRY!B3="H",ENTRY!D3,"na")</f>
        <v>na</v>
      </c>
      <c r="T3" s="178" t="str">
        <f>IF(ENTRY!B3="H",ENTRY!B3,"na")</f>
        <v>na</v>
      </c>
      <c r="U3" s="178" t="str">
        <f>IF(ENTRY!B3="H",ENTRY!E3,"na")</f>
        <v>na</v>
      </c>
      <c r="V3" s="178" t="str">
        <f>IFERROR((COUNTIF($W$3:W3,W3)-1)*0.0001+W3,"NA")</f>
        <v>NA</v>
      </c>
      <c r="W3" s="178" t="str">
        <f>IF(ENTRY!B3="H",ENTRY!BJ3,"na")</f>
        <v>na</v>
      </c>
      <c r="X3" s="178" t="str">
        <f>IF(ENTRY!B3="H",ENTRY!BK3,"na")</f>
        <v>na</v>
      </c>
    </row>
    <row r="4" spans="2:24" x14ac:dyDescent="0.25">
      <c r="B4" s="178">
        <f>IF(ENTRY!B4="S",ENTRY!A4,"na")</f>
        <v>2</v>
      </c>
      <c r="C4" s="178">
        <f>IF(ENTRY!B4="S",ENTRY!D4,"na")</f>
        <v>17603656</v>
      </c>
      <c r="D4" s="178" t="str">
        <f>IF(ENTRY!B4="S",ENTRY!B4,"na")</f>
        <v>S</v>
      </c>
      <c r="E4" s="178" t="str">
        <f>IF(ENTRY!B4="S",ENTRY!E4,"na")</f>
        <v>ABHINANDAN</v>
      </c>
      <c r="F4" s="178">
        <f>IFERROR((COUNTIF($G$3:G4,G4)-1)*0.0001+G4,"NA")</f>
        <v>477</v>
      </c>
      <c r="G4" s="178">
        <f>IF(ENTRY!B4="S",ENTRY!BJ4,"na")</f>
        <v>477</v>
      </c>
      <c r="H4" s="217">
        <f>IF(ENTRY!B4="S",ENTRY!BK4,"na")</f>
        <v>95.4</v>
      </c>
      <c r="J4" s="178" t="str">
        <f>IF(ENTRY!B4="C",ENTRY!A4,"na")</f>
        <v>na</v>
      </c>
      <c r="K4" s="178" t="str">
        <f>IF(ENTRY!B4="C",ENTRY!D4,"na")</f>
        <v>na</v>
      </c>
      <c r="L4" s="178" t="str">
        <f>IF(ENTRY!B4="C",ENTRY!B4,"na")</f>
        <v>na</v>
      </c>
      <c r="M4" s="178" t="str">
        <f>IF(ENTRY!B4="C",ENTRY!E4,"na")</f>
        <v>na</v>
      </c>
      <c r="N4" s="178" t="str">
        <f>IFERROR((COUNTIF($O$3:O4,O4)-1)*0.0001+O4,"NA")</f>
        <v>NA</v>
      </c>
      <c r="O4" s="178" t="str">
        <f>IF(ENTRY!B4="C",ENTRY!BJ4,"na")</f>
        <v>na</v>
      </c>
      <c r="P4" s="178" t="str">
        <f>IF(ENTRY!B4="C",ENTRY!BK4,"na")</f>
        <v>na</v>
      </c>
      <c r="R4" s="178" t="str">
        <f>IF(ENTRY!B4="H",ENTRY!A4,"na")</f>
        <v>na</v>
      </c>
      <c r="S4" s="178" t="str">
        <f>IF(ENTRY!B4="H",ENTRY!D4,"na")</f>
        <v>na</v>
      </c>
      <c r="T4" s="178" t="str">
        <f>IF(ENTRY!B4="H",ENTRY!B4,"na")</f>
        <v>na</v>
      </c>
      <c r="U4" s="178" t="str">
        <f>IF(ENTRY!B4="H",ENTRY!E4,"na")</f>
        <v>na</v>
      </c>
      <c r="V4" s="178" t="str">
        <f>IFERROR((COUNTIF($W$3:W4,W4)-1)*0.0001+W4,"NA")</f>
        <v>NA</v>
      </c>
      <c r="W4" s="178" t="str">
        <f>IF(ENTRY!B4="H",ENTRY!BJ4,"na")</f>
        <v>na</v>
      </c>
      <c r="X4" s="178" t="str">
        <f>IF(ENTRY!B4="H",ENTRY!BK4,"na")</f>
        <v>na</v>
      </c>
    </row>
    <row r="5" spans="2:24" x14ac:dyDescent="0.25">
      <c r="B5" s="178">
        <f>IF(ENTRY!B5="S",ENTRY!A5,"na")</f>
        <v>3</v>
      </c>
      <c r="C5" s="178">
        <f>IF(ENTRY!B5="S",ENTRY!D5,"na")</f>
        <v>17603657</v>
      </c>
      <c r="D5" s="178" t="str">
        <f>IF(ENTRY!B5="S",ENTRY!B5,"na")</f>
        <v>S</v>
      </c>
      <c r="E5" s="178" t="str">
        <f>IF(ENTRY!B5="S",ENTRY!E5,"na")</f>
        <v>ABHISHEK</v>
      </c>
      <c r="F5" s="178">
        <f>IFERROR((COUNTIF($G$3:G5,G5)-1)*0.0001+G5,"NA")</f>
        <v>363</v>
      </c>
      <c r="G5" s="178">
        <f>IF(ENTRY!B5="S",ENTRY!BJ5,"na")</f>
        <v>363</v>
      </c>
      <c r="H5" s="217">
        <f>IF(ENTRY!B5="S",ENTRY!BK5,"na")</f>
        <v>72.599999999999994</v>
      </c>
      <c r="J5" s="178" t="str">
        <f>IF(ENTRY!B5="C",ENTRY!A5,"na")</f>
        <v>na</v>
      </c>
      <c r="K5" s="178" t="str">
        <f>IF(ENTRY!B5="C",ENTRY!D5,"na")</f>
        <v>na</v>
      </c>
      <c r="L5" s="178" t="str">
        <f>IF(ENTRY!B5="C",ENTRY!B5,"na")</f>
        <v>na</v>
      </c>
      <c r="M5" s="178" t="str">
        <f>IF(ENTRY!B5="C",ENTRY!E5,"na")</f>
        <v>na</v>
      </c>
      <c r="N5" s="178" t="str">
        <f>IFERROR((COUNTIF($O$3:O5,O5)-1)*0.0001+O5,"NA")</f>
        <v>NA</v>
      </c>
      <c r="O5" s="178" t="str">
        <f>IF(ENTRY!B5="C",ENTRY!BJ5,"na")</f>
        <v>na</v>
      </c>
      <c r="P5" s="178" t="str">
        <f>IF(ENTRY!B5="C",ENTRY!BK5,"na")</f>
        <v>na</v>
      </c>
      <c r="R5" s="178" t="str">
        <f>IF(ENTRY!B5="H",ENTRY!A5,"na")</f>
        <v>na</v>
      </c>
      <c r="S5" s="178" t="str">
        <f>IF(ENTRY!B5="H",ENTRY!D5,"na")</f>
        <v>na</v>
      </c>
      <c r="T5" s="178" t="str">
        <f>IF(ENTRY!B5="H",ENTRY!B5,"na")</f>
        <v>na</v>
      </c>
      <c r="U5" s="178" t="str">
        <f>IF(ENTRY!B5="H",ENTRY!E5,"na")</f>
        <v>na</v>
      </c>
      <c r="V5" s="178" t="str">
        <f>IFERROR((COUNTIF($W$3:W5,W5)-1)*0.0001+W5,"NA")</f>
        <v>NA</v>
      </c>
      <c r="W5" s="178" t="str">
        <f>IF(ENTRY!B5="H",ENTRY!BJ5,"na")</f>
        <v>na</v>
      </c>
      <c r="X5" s="178" t="str">
        <f>IF(ENTRY!B5="H",ENTRY!BK5,"na")</f>
        <v>na</v>
      </c>
    </row>
    <row r="6" spans="2:24" x14ac:dyDescent="0.25">
      <c r="B6" s="178">
        <f>IF(ENTRY!B6="S",ENTRY!A6,"na")</f>
        <v>4</v>
      </c>
      <c r="C6" s="178">
        <f>IF(ENTRY!B6="S",ENTRY!D6,"na")</f>
        <v>17603658</v>
      </c>
      <c r="D6" s="178" t="str">
        <f>IF(ENTRY!B6="S",ENTRY!B6,"na")</f>
        <v>S</v>
      </c>
      <c r="E6" s="178" t="str">
        <f>IF(ENTRY!B6="S",ENTRY!E6,"na")</f>
        <v>AKANKSHA RANA</v>
      </c>
      <c r="F6" s="178">
        <f>IFERROR((COUNTIF($G$3:G6,G6)-1)*0.0001+G6,"NA")</f>
        <v>469</v>
      </c>
      <c r="G6" s="178">
        <f>IF(ENTRY!B6="S",ENTRY!BJ6,"na")</f>
        <v>469</v>
      </c>
      <c r="H6" s="217">
        <f>IF(ENTRY!B6="S",ENTRY!BK6,"na")</f>
        <v>93.8</v>
      </c>
      <c r="J6" s="178" t="str">
        <f>IF(ENTRY!B6="C",ENTRY!A6,"na")</f>
        <v>na</v>
      </c>
      <c r="K6" s="178" t="str">
        <f>IF(ENTRY!B6="C",ENTRY!D6,"na")</f>
        <v>na</v>
      </c>
      <c r="L6" s="178" t="str">
        <f>IF(ENTRY!B6="C",ENTRY!B6,"na")</f>
        <v>na</v>
      </c>
      <c r="M6" s="178" t="str">
        <f>IF(ENTRY!B6="C",ENTRY!E6,"na")</f>
        <v>na</v>
      </c>
      <c r="N6" s="178" t="str">
        <f>IFERROR((COUNTIF($O$3:O6,O6)-1)*0.0001+O6,"NA")</f>
        <v>NA</v>
      </c>
      <c r="O6" s="178" t="str">
        <f>IF(ENTRY!B6="C",ENTRY!BJ6,"na")</f>
        <v>na</v>
      </c>
      <c r="P6" s="178" t="str">
        <f>IF(ENTRY!B6="C",ENTRY!BK6,"na")</f>
        <v>na</v>
      </c>
      <c r="R6" s="178" t="str">
        <f>IF(ENTRY!B6="H",ENTRY!A6,"na")</f>
        <v>na</v>
      </c>
      <c r="S6" s="178" t="str">
        <f>IF(ENTRY!B6="H",ENTRY!D6,"na")</f>
        <v>na</v>
      </c>
      <c r="T6" s="178" t="str">
        <f>IF(ENTRY!B6="H",ENTRY!B6,"na")</f>
        <v>na</v>
      </c>
      <c r="U6" s="178" t="str">
        <f>IF(ENTRY!B6="H",ENTRY!E6,"na")</f>
        <v>na</v>
      </c>
      <c r="V6" s="178" t="str">
        <f>IFERROR((COUNTIF($W$3:W6,W6)-1)*0.0001+W6,"NA")</f>
        <v>NA</v>
      </c>
      <c r="W6" s="178" t="str">
        <f>IF(ENTRY!B6="H",ENTRY!BJ6,"na")</f>
        <v>na</v>
      </c>
      <c r="X6" s="178" t="str">
        <f>IF(ENTRY!B6="H",ENTRY!BK6,"na")</f>
        <v>na</v>
      </c>
    </row>
    <row r="7" spans="2:24" x14ac:dyDescent="0.25">
      <c r="B7" s="178">
        <f>IF(ENTRY!B7="S",ENTRY!A7,"na")</f>
        <v>5</v>
      </c>
      <c r="C7" s="178">
        <f>IF(ENTRY!B7="S",ENTRY!D7,"na")</f>
        <v>17603659</v>
      </c>
      <c r="D7" s="178" t="str">
        <f>IF(ENTRY!B7="S",ENTRY!B7,"na")</f>
        <v>S</v>
      </c>
      <c r="E7" s="178" t="str">
        <f>IF(ENTRY!B7="S",ENTRY!E7,"na")</f>
        <v>ANJALI</v>
      </c>
      <c r="F7" s="178">
        <f>IFERROR((COUNTIF($G$3:G7,G7)-1)*0.0001+G7,"NA")</f>
        <v>453</v>
      </c>
      <c r="G7" s="178">
        <f>IF(ENTRY!B7="S",ENTRY!BJ7,"na")</f>
        <v>453</v>
      </c>
      <c r="H7" s="217">
        <f>IF(ENTRY!B7="S",ENTRY!BK7,"na")</f>
        <v>90.6</v>
      </c>
      <c r="J7" s="178" t="str">
        <f>IF(ENTRY!B7="C",ENTRY!A7,"na")</f>
        <v>na</v>
      </c>
      <c r="K7" s="178" t="str">
        <f>IF(ENTRY!B7="C",ENTRY!D7,"na")</f>
        <v>na</v>
      </c>
      <c r="L7" s="178" t="str">
        <f>IF(ENTRY!B7="C",ENTRY!B7,"na")</f>
        <v>na</v>
      </c>
      <c r="M7" s="178" t="str">
        <f>IF(ENTRY!B7="C",ENTRY!E7,"na")</f>
        <v>na</v>
      </c>
      <c r="N7" s="178" t="str">
        <f>IFERROR((COUNTIF($O$3:O7,O7)-1)*0.0001+O7,"NA")</f>
        <v>NA</v>
      </c>
      <c r="O7" s="178" t="str">
        <f>IF(ENTRY!B7="C",ENTRY!BJ7,"na")</f>
        <v>na</v>
      </c>
      <c r="P7" s="178" t="str">
        <f>IF(ENTRY!B7="C",ENTRY!BK7,"na")</f>
        <v>na</v>
      </c>
      <c r="R7" s="178" t="str">
        <f>IF(ENTRY!B7="H",ENTRY!A7,"na")</f>
        <v>na</v>
      </c>
      <c r="S7" s="178" t="str">
        <f>IF(ENTRY!B7="H",ENTRY!D7,"na")</f>
        <v>na</v>
      </c>
      <c r="T7" s="178" t="str">
        <f>IF(ENTRY!B7="H",ENTRY!B7,"na")</f>
        <v>na</v>
      </c>
      <c r="U7" s="178" t="str">
        <f>IF(ENTRY!B7="H",ENTRY!E7,"na")</f>
        <v>na</v>
      </c>
      <c r="V7" s="178" t="str">
        <f>IFERROR((COUNTIF($W$3:W7,W7)-1)*0.0001+W7,"NA")</f>
        <v>NA</v>
      </c>
      <c r="W7" s="178" t="str">
        <f>IF(ENTRY!B7="H",ENTRY!BJ7,"na")</f>
        <v>na</v>
      </c>
      <c r="X7" s="178" t="str">
        <f>IF(ENTRY!B7="H",ENTRY!BK7,"na")</f>
        <v>na</v>
      </c>
    </row>
    <row r="8" spans="2:24" x14ac:dyDescent="0.25">
      <c r="B8" s="178">
        <f>IF(ENTRY!B8="S",ENTRY!A8,"na")</f>
        <v>6</v>
      </c>
      <c r="C8" s="178">
        <f>IF(ENTRY!B8="S",ENTRY!D8,"na")</f>
        <v>17603660</v>
      </c>
      <c r="D8" s="178" t="str">
        <f>IF(ENTRY!B8="S",ENTRY!B8,"na")</f>
        <v>S</v>
      </c>
      <c r="E8" s="178" t="str">
        <f>IF(ENTRY!B8="S",ENTRY!E8,"na")</f>
        <v>ARYA VERMA</v>
      </c>
      <c r="F8" s="178">
        <f>IFERROR((COUNTIF($G$3:G8,G8)-1)*0.0001+G8,"NA")</f>
        <v>388</v>
      </c>
      <c r="G8" s="178">
        <f>IF(ENTRY!B8="S",ENTRY!BJ8,"na")</f>
        <v>388</v>
      </c>
      <c r="H8" s="217">
        <f>IF(ENTRY!B8="S",ENTRY!BK8,"na")</f>
        <v>77.599999999999994</v>
      </c>
      <c r="J8" s="178" t="str">
        <f>IF(ENTRY!B8="C",ENTRY!A8,"na")</f>
        <v>na</v>
      </c>
      <c r="K8" s="178" t="str">
        <f>IF(ENTRY!B8="C",ENTRY!D8,"na")</f>
        <v>na</v>
      </c>
      <c r="L8" s="178" t="str">
        <f>IF(ENTRY!B8="C",ENTRY!B8,"na")</f>
        <v>na</v>
      </c>
      <c r="M8" s="178" t="str">
        <f>IF(ENTRY!B8="C",ENTRY!E8,"na")</f>
        <v>na</v>
      </c>
      <c r="N8" s="178" t="str">
        <f>IFERROR((COUNTIF($O$3:O8,O8)-1)*0.0001+O8,"NA")</f>
        <v>NA</v>
      </c>
      <c r="O8" s="178" t="str">
        <f>IF(ENTRY!B8="C",ENTRY!BJ8,"na")</f>
        <v>na</v>
      </c>
      <c r="P8" s="178" t="str">
        <f>IF(ENTRY!B8="C",ENTRY!BK8,"na")</f>
        <v>na</v>
      </c>
      <c r="R8" s="178" t="str">
        <f>IF(ENTRY!B8="H",ENTRY!A8,"na")</f>
        <v>na</v>
      </c>
      <c r="S8" s="178" t="str">
        <f>IF(ENTRY!B8="H",ENTRY!D8,"na")</f>
        <v>na</v>
      </c>
      <c r="T8" s="178" t="str">
        <f>IF(ENTRY!B8="H",ENTRY!B8,"na")</f>
        <v>na</v>
      </c>
      <c r="U8" s="178" t="str">
        <f>IF(ENTRY!B8="H",ENTRY!E8,"na")</f>
        <v>na</v>
      </c>
      <c r="V8" s="178" t="str">
        <f>IFERROR((COUNTIF($W$3:W8,W8)-1)*0.0001+W8,"NA")</f>
        <v>NA</v>
      </c>
      <c r="W8" s="178" t="str">
        <f>IF(ENTRY!B8="H",ENTRY!BJ8,"na")</f>
        <v>na</v>
      </c>
      <c r="X8" s="178" t="str">
        <f>IF(ENTRY!B8="H",ENTRY!BK8,"na")</f>
        <v>na</v>
      </c>
    </row>
    <row r="9" spans="2:24" x14ac:dyDescent="0.25">
      <c r="B9" s="178">
        <f>IF(ENTRY!B9="S",ENTRY!A9,"na")</f>
        <v>7</v>
      </c>
      <c r="C9" s="178">
        <f>IF(ENTRY!B9="S",ENTRY!D9,"na")</f>
        <v>17603661</v>
      </c>
      <c r="D9" s="178" t="str">
        <f>IF(ENTRY!B9="S",ENTRY!B9,"na")</f>
        <v>S</v>
      </c>
      <c r="E9" s="178" t="str">
        <f>IF(ENTRY!B9="S",ENTRY!E9,"na")</f>
        <v>ASHUTOSH RANA</v>
      </c>
      <c r="F9" s="178">
        <f>IFERROR((COUNTIF($G$3:G9,G9)-1)*0.0001+G9,"NA")</f>
        <v>431</v>
      </c>
      <c r="G9" s="178">
        <f>IF(ENTRY!B9="S",ENTRY!BJ9,"na")</f>
        <v>431</v>
      </c>
      <c r="H9" s="217">
        <f>IF(ENTRY!B9="S",ENTRY!BK9,"na")</f>
        <v>86.2</v>
      </c>
      <c r="J9" s="178" t="str">
        <f>IF(ENTRY!B9="C",ENTRY!A9,"na")</f>
        <v>na</v>
      </c>
      <c r="K9" s="178" t="str">
        <f>IF(ENTRY!B9="C",ENTRY!D9,"na")</f>
        <v>na</v>
      </c>
      <c r="L9" s="178" t="str">
        <f>IF(ENTRY!B9="C",ENTRY!B9,"na")</f>
        <v>na</v>
      </c>
      <c r="M9" s="178" t="str">
        <f>IF(ENTRY!B9="C",ENTRY!E9,"na")</f>
        <v>na</v>
      </c>
      <c r="N9" s="178" t="str">
        <f>IFERROR((COUNTIF($O$3:O9,O9)-1)*0.0001+O9,"NA")</f>
        <v>NA</v>
      </c>
      <c r="O9" s="178" t="str">
        <f>IF(ENTRY!B9="C",ENTRY!BJ9,"na")</f>
        <v>na</v>
      </c>
      <c r="P9" s="178" t="str">
        <f>IF(ENTRY!B9="C",ENTRY!BK9,"na")</f>
        <v>na</v>
      </c>
      <c r="R9" s="178" t="str">
        <f>IF(ENTRY!B9="H",ENTRY!A9,"na")</f>
        <v>na</v>
      </c>
      <c r="S9" s="178" t="str">
        <f>IF(ENTRY!B9="H",ENTRY!D9,"na")</f>
        <v>na</v>
      </c>
      <c r="T9" s="178" t="str">
        <f>IF(ENTRY!B9="H",ENTRY!B9,"na")</f>
        <v>na</v>
      </c>
      <c r="U9" s="178" t="str">
        <f>IF(ENTRY!B9="H",ENTRY!E9,"na")</f>
        <v>na</v>
      </c>
      <c r="V9" s="178" t="str">
        <f>IFERROR((COUNTIF($W$3:W9,W9)-1)*0.0001+W9,"NA")</f>
        <v>NA</v>
      </c>
      <c r="W9" s="178" t="str">
        <f>IF(ENTRY!B9="H",ENTRY!BJ9,"na")</f>
        <v>na</v>
      </c>
      <c r="X9" s="178" t="str">
        <f>IF(ENTRY!B9="H",ENTRY!BK9,"na")</f>
        <v>na</v>
      </c>
    </row>
    <row r="10" spans="2:24" x14ac:dyDescent="0.25">
      <c r="B10" s="178">
        <f>IF(ENTRY!B10="S",ENTRY!A10,"na")</f>
        <v>8</v>
      </c>
      <c r="C10" s="178">
        <f>IF(ENTRY!B10="S",ENTRY!D10,"na")</f>
        <v>17603662</v>
      </c>
      <c r="D10" s="178" t="str">
        <f>IF(ENTRY!B10="S",ENTRY!B10,"na")</f>
        <v>S</v>
      </c>
      <c r="E10" s="178" t="str">
        <f>IF(ENTRY!B10="S",ENTRY!E10,"na")</f>
        <v>CHAHAT AWASTHI</v>
      </c>
      <c r="F10" s="178">
        <f>IFERROR((COUNTIF($G$3:G10,G10)-1)*0.0001+G10,"NA")</f>
        <v>395</v>
      </c>
      <c r="G10" s="178">
        <f>IF(ENTRY!B10="S",ENTRY!BJ10,"na")</f>
        <v>395</v>
      </c>
      <c r="H10" s="217">
        <f>IF(ENTRY!B10="S",ENTRY!BK10,"na")</f>
        <v>79</v>
      </c>
      <c r="J10" s="178" t="str">
        <f>IF(ENTRY!B10="C",ENTRY!A10,"na")</f>
        <v>na</v>
      </c>
      <c r="K10" s="178" t="str">
        <f>IF(ENTRY!B10="C",ENTRY!D10,"na")</f>
        <v>na</v>
      </c>
      <c r="L10" s="178" t="str">
        <f>IF(ENTRY!B10="C",ENTRY!B10,"na")</f>
        <v>na</v>
      </c>
      <c r="M10" s="178" t="str">
        <f>IF(ENTRY!B10="C",ENTRY!E10,"na")</f>
        <v>na</v>
      </c>
      <c r="N10" s="178" t="str">
        <f>IFERROR((COUNTIF($O$3:O10,O10)-1)*0.0001+O10,"NA")</f>
        <v>NA</v>
      </c>
      <c r="O10" s="178" t="str">
        <f>IF(ENTRY!B10="C",ENTRY!BJ10,"na")</f>
        <v>na</v>
      </c>
      <c r="P10" s="178" t="str">
        <f>IF(ENTRY!B10="C",ENTRY!BK10,"na")</f>
        <v>na</v>
      </c>
      <c r="R10" s="178" t="str">
        <f>IF(ENTRY!B10="H",ENTRY!A10,"na")</f>
        <v>na</v>
      </c>
      <c r="S10" s="178" t="str">
        <f>IF(ENTRY!B10="H",ENTRY!D10,"na")</f>
        <v>na</v>
      </c>
      <c r="T10" s="178" t="str">
        <f>IF(ENTRY!B10="H",ENTRY!B10,"na")</f>
        <v>na</v>
      </c>
      <c r="U10" s="178" t="str">
        <f>IF(ENTRY!B10="H",ENTRY!E10,"na")</f>
        <v>na</v>
      </c>
      <c r="V10" s="178" t="str">
        <f>IFERROR((COUNTIF($W$3:W10,W10)-1)*0.0001+W10,"NA")</f>
        <v>NA</v>
      </c>
      <c r="W10" s="178" t="str">
        <f>IF(ENTRY!B10="H",ENTRY!BJ10,"na")</f>
        <v>na</v>
      </c>
      <c r="X10" s="178" t="str">
        <f>IF(ENTRY!B10="H",ENTRY!BK10,"na")</f>
        <v>na</v>
      </c>
    </row>
    <row r="11" spans="2:24" x14ac:dyDescent="0.25">
      <c r="B11" s="178">
        <f>IF(ENTRY!B11="S",ENTRY!A11,"na")</f>
        <v>9</v>
      </c>
      <c r="C11" s="178">
        <f>IF(ENTRY!B11="S",ENTRY!D11,"na")</f>
        <v>17603663</v>
      </c>
      <c r="D11" s="178" t="str">
        <f>IF(ENTRY!B11="S",ENTRY!B11,"na")</f>
        <v>S</v>
      </c>
      <c r="E11" s="178" t="str">
        <f>IF(ENTRY!B11="S",ENTRY!E11,"na")</f>
        <v>DIVYANSHI UPADHYAI</v>
      </c>
      <c r="F11" s="178">
        <f>IFERROR((COUNTIF($G$3:G11,G11)-1)*0.0001+G11,"NA")</f>
        <v>446</v>
      </c>
      <c r="G11" s="178">
        <f>IF(ENTRY!B11="S",ENTRY!BJ11,"na")</f>
        <v>446</v>
      </c>
      <c r="H11" s="217">
        <f>IF(ENTRY!B11="S",ENTRY!BK11,"na")</f>
        <v>89.2</v>
      </c>
      <c r="J11" s="178" t="str">
        <f>IF(ENTRY!B11="C",ENTRY!A11,"na")</f>
        <v>na</v>
      </c>
      <c r="K11" s="178" t="str">
        <f>IF(ENTRY!B11="C",ENTRY!D11,"na")</f>
        <v>na</v>
      </c>
      <c r="L11" s="178" t="str">
        <f>IF(ENTRY!B11="C",ENTRY!B11,"na")</f>
        <v>na</v>
      </c>
      <c r="M11" s="178" t="str">
        <f>IF(ENTRY!B11="C",ENTRY!E11,"na")</f>
        <v>na</v>
      </c>
      <c r="N11" s="178" t="str">
        <f>IFERROR((COUNTIF($O$3:O11,O11)-1)*0.0001+O11,"NA")</f>
        <v>NA</v>
      </c>
      <c r="O11" s="178" t="str">
        <f>IF(ENTRY!B11="C",ENTRY!BJ11,"na")</f>
        <v>na</v>
      </c>
      <c r="P11" s="178" t="str">
        <f>IF(ENTRY!B11="C",ENTRY!BK11,"na")</f>
        <v>na</v>
      </c>
      <c r="R11" s="178" t="str">
        <f>IF(ENTRY!B11="H",ENTRY!A11,"na")</f>
        <v>na</v>
      </c>
      <c r="S11" s="178" t="str">
        <f>IF(ENTRY!B11="H",ENTRY!D11,"na")</f>
        <v>na</v>
      </c>
      <c r="T11" s="178" t="str">
        <f>IF(ENTRY!B11="H",ENTRY!B11,"na")</f>
        <v>na</v>
      </c>
      <c r="U11" s="178" t="str">
        <f>IF(ENTRY!B11="H",ENTRY!E11,"na")</f>
        <v>na</v>
      </c>
      <c r="V11" s="178" t="str">
        <f>IFERROR((COUNTIF($W$3:W11,W11)-1)*0.0001+W11,"NA")</f>
        <v>NA</v>
      </c>
      <c r="W11" s="178" t="str">
        <f>IF(ENTRY!B11="H",ENTRY!BJ11,"na")</f>
        <v>na</v>
      </c>
      <c r="X11" s="178" t="str">
        <f>IF(ENTRY!B11="H",ENTRY!BK11,"na")</f>
        <v>na</v>
      </c>
    </row>
    <row r="12" spans="2:24" x14ac:dyDescent="0.25">
      <c r="B12" s="178">
        <f>IF(ENTRY!B12="S",ENTRY!A12,"na")</f>
        <v>10</v>
      </c>
      <c r="C12" s="178">
        <f>IF(ENTRY!B12="S",ENTRY!D12,"na")</f>
        <v>17603664</v>
      </c>
      <c r="D12" s="178" t="str">
        <f>IF(ENTRY!B12="S",ENTRY!B12,"na")</f>
        <v>S</v>
      </c>
      <c r="E12" s="178" t="str">
        <f>IF(ENTRY!B12="S",ENTRY!E12,"na")</f>
        <v>JUHI MISHRA</v>
      </c>
      <c r="F12" s="178">
        <f>IFERROR((COUNTIF($G$3:G12,G12)-1)*0.0001+G12,"NA")</f>
        <v>346</v>
      </c>
      <c r="G12" s="178">
        <f>IF(ENTRY!B12="S",ENTRY!BJ12,"na")</f>
        <v>346</v>
      </c>
      <c r="H12" s="217">
        <f>IF(ENTRY!B12="S",ENTRY!BK12,"na")</f>
        <v>69.2</v>
      </c>
      <c r="J12" s="178" t="str">
        <f>IF(ENTRY!B12="C",ENTRY!A12,"na")</f>
        <v>na</v>
      </c>
      <c r="K12" s="178" t="str">
        <f>IF(ENTRY!B12="C",ENTRY!D12,"na")</f>
        <v>na</v>
      </c>
      <c r="L12" s="178" t="str">
        <f>IF(ENTRY!B12="C",ENTRY!B12,"na")</f>
        <v>na</v>
      </c>
      <c r="M12" s="178" t="str">
        <f>IF(ENTRY!B12="C",ENTRY!E12,"na")</f>
        <v>na</v>
      </c>
      <c r="N12" s="178" t="str">
        <f>IFERROR((COUNTIF($O$3:O12,O12)-1)*0.0001+O12,"NA")</f>
        <v>NA</v>
      </c>
      <c r="O12" s="178" t="str">
        <f>IF(ENTRY!B12="C",ENTRY!BJ12,"na")</f>
        <v>na</v>
      </c>
      <c r="P12" s="178" t="str">
        <f>IF(ENTRY!B12="C",ENTRY!BK12,"na")</f>
        <v>na</v>
      </c>
      <c r="R12" s="178" t="str">
        <f>IF(ENTRY!B12="H",ENTRY!A12,"na")</f>
        <v>na</v>
      </c>
      <c r="S12" s="178" t="str">
        <f>IF(ENTRY!B12="H",ENTRY!D12,"na")</f>
        <v>na</v>
      </c>
      <c r="T12" s="178" t="str">
        <f>IF(ENTRY!B12="H",ENTRY!B12,"na")</f>
        <v>na</v>
      </c>
      <c r="U12" s="178" t="str">
        <f>IF(ENTRY!B12="H",ENTRY!E12,"na")</f>
        <v>na</v>
      </c>
      <c r="V12" s="178" t="str">
        <f>IFERROR((COUNTIF($W$3:W12,W12)-1)*0.0001+W12,"NA")</f>
        <v>NA</v>
      </c>
      <c r="W12" s="178" t="str">
        <f>IF(ENTRY!B12="H",ENTRY!BJ12,"na")</f>
        <v>na</v>
      </c>
      <c r="X12" s="178" t="str">
        <f>IF(ENTRY!B12="H",ENTRY!BK12,"na")</f>
        <v>na</v>
      </c>
    </row>
    <row r="13" spans="2:24" x14ac:dyDescent="0.25">
      <c r="B13" s="178">
        <f>IF(ENTRY!B13="S",ENTRY!A13,"na")</f>
        <v>11</v>
      </c>
      <c r="C13" s="178">
        <f>IF(ENTRY!B13="S",ENTRY!D13,"na")</f>
        <v>17603665</v>
      </c>
      <c r="D13" s="178" t="str">
        <f>IF(ENTRY!B13="S",ENTRY!B13,"na")</f>
        <v>S</v>
      </c>
      <c r="E13" s="178" t="str">
        <f>IF(ENTRY!B13="S",ENTRY!E13,"na")</f>
        <v>KAMAKSHI SHARMA</v>
      </c>
      <c r="F13" s="178">
        <f>IFERROR((COUNTIF($G$3:G13,G13)-1)*0.0001+G13,"NA")</f>
        <v>444</v>
      </c>
      <c r="G13" s="178">
        <f>IF(ENTRY!B13="S",ENTRY!BJ13,"na")</f>
        <v>444</v>
      </c>
      <c r="H13" s="217">
        <f>IF(ENTRY!B13="S",ENTRY!BK13,"na")</f>
        <v>88.8</v>
      </c>
      <c r="J13" s="178" t="str">
        <f>IF(ENTRY!B13="C",ENTRY!A13,"na")</f>
        <v>na</v>
      </c>
      <c r="K13" s="178" t="str">
        <f>IF(ENTRY!B13="C",ENTRY!D13,"na")</f>
        <v>na</v>
      </c>
      <c r="L13" s="178" t="str">
        <f>IF(ENTRY!B13="C",ENTRY!B13,"na")</f>
        <v>na</v>
      </c>
      <c r="M13" s="178" t="str">
        <f>IF(ENTRY!B13="C",ENTRY!E13,"na")</f>
        <v>na</v>
      </c>
      <c r="N13" s="178" t="str">
        <f>IFERROR((COUNTIF($O$3:O13,O13)-1)*0.0001+O13,"NA")</f>
        <v>NA</v>
      </c>
      <c r="O13" s="178" t="str">
        <f>IF(ENTRY!B13="C",ENTRY!BJ13,"na")</f>
        <v>na</v>
      </c>
      <c r="P13" s="178" t="str">
        <f>IF(ENTRY!B13="C",ENTRY!BK13,"na")</f>
        <v>na</v>
      </c>
      <c r="R13" s="178" t="str">
        <f>IF(ENTRY!B13="H",ENTRY!A13,"na")</f>
        <v>na</v>
      </c>
      <c r="S13" s="178" t="str">
        <f>IF(ENTRY!B13="H",ENTRY!D13,"na")</f>
        <v>na</v>
      </c>
      <c r="T13" s="178" t="str">
        <f>IF(ENTRY!B13="H",ENTRY!B13,"na")</f>
        <v>na</v>
      </c>
      <c r="U13" s="178" t="str">
        <f>IF(ENTRY!B13="H",ENTRY!E13,"na")</f>
        <v>na</v>
      </c>
      <c r="V13" s="178" t="str">
        <f>IFERROR((COUNTIF($W$3:W13,W13)-1)*0.0001+W13,"NA")</f>
        <v>NA</v>
      </c>
      <c r="W13" s="178" t="str">
        <f>IF(ENTRY!B13="H",ENTRY!BJ13,"na")</f>
        <v>na</v>
      </c>
      <c r="X13" s="178" t="str">
        <f>IF(ENTRY!B13="H",ENTRY!BK13,"na")</f>
        <v>na</v>
      </c>
    </row>
    <row r="14" spans="2:24" x14ac:dyDescent="0.25">
      <c r="B14" s="178">
        <f>IF(ENTRY!B14="S",ENTRY!A14,"na")</f>
        <v>12</v>
      </c>
      <c r="C14" s="178">
        <f>IF(ENTRY!B14="S",ENTRY!D14,"na")</f>
        <v>17603666</v>
      </c>
      <c r="D14" s="178" t="str">
        <f>IF(ENTRY!B14="S",ENTRY!B14,"na")</f>
        <v>S</v>
      </c>
      <c r="E14" s="178" t="str">
        <f>IF(ENTRY!B14="S",ENTRY!E14,"na")</f>
        <v>KANIKA</v>
      </c>
      <c r="F14" s="178">
        <f>IFERROR((COUNTIF($G$3:G14,G14)-1)*0.0001+G14,"NA")</f>
        <v>429</v>
      </c>
      <c r="G14" s="178">
        <f>IF(ENTRY!B14="S",ENTRY!BJ14,"na")</f>
        <v>429</v>
      </c>
      <c r="H14" s="217">
        <f>IF(ENTRY!B14="S",ENTRY!BK14,"na")</f>
        <v>85.8</v>
      </c>
      <c r="J14" s="178" t="str">
        <f>IF(ENTRY!B14="C",ENTRY!A14,"na")</f>
        <v>na</v>
      </c>
      <c r="K14" s="178" t="str">
        <f>IF(ENTRY!B14="C",ENTRY!D14,"na")</f>
        <v>na</v>
      </c>
      <c r="L14" s="178" t="str">
        <f>IF(ENTRY!B14="C",ENTRY!B14,"na")</f>
        <v>na</v>
      </c>
      <c r="M14" s="178" t="str">
        <f>IF(ENTRY!B14="C",ENTRY!E14,"na")</f>
        <v>na</v>
      </c>
      <c r="N14" s="178" t="str">
        <f>IFERROR((COUNTIF($O$3:O14,O14)-1)*0.0001+O14,"NA")</f>
        <v>NA</v>
      </c>
      <c r="O14" s="178" t="str">
        <f>IF(ENTRY!B14="C",ENTRY!BJ14,"na")</f>
        <v>na</v>
      </c>
      <c r="P14" s="178" t="str">
        <f>IF(ENTRY!B14="C",ENTRY!BK14,"na")</f>
        <v>na</v>
      </c>
      <c r="R14" s="178" t="str">
        <f>IF(ENTRY!B14="H",ENTRY!A14,"na")</f>
        <v>na</v>
      </c>
      <c r="S14" s="178" t="str">
        <f>IF(ENTRY!B14="H",ENTRY!D14,"na")</f>
        <v>na</v>
      </c>
      <c r="T14" s="178" t="str">
        <f>IF(ENTRY!B14="H",ENTRY!B14,"na")</f>
        <v>na</v>
      </c>
      <c r="U14" s="178" t="str">
        <f>IF(ENTRY!B14="H",ENTRY!E14,"na")</f>
        <v>na</v>
      </c>
      <c r="V14" s="178" t="str">
        <f>IFERROR((COUNTIF($W$3:W14,W14)-1)*0.0001+W14,"NA")</f>
        <v>NA</v>
      </c>
      <c r="W14" s="178" t="str">
        <f>IF(ENTRY!B14="H",ENTRY!BJ14,"na")</f>
        <v>na</v>
      </c>
      <c r="X14" s="178" t="str">
        <f>IF(ENTRY!B14="H",ENTRY!BK14,"na")</f>
        <v>na</v>
      </c>
    </row>
    <row r="15" spans="2:24" x14ac:dyDescent="0.25">
      <c r="B15" s="178">
        <f>IF(ENTRY!B15="S",ENTRY!A15,"na")</f>
        <v>13</v>
      </c>
      <c r="C15" s="178">
        <f>IF(ENTRY!B15="S",ENTRY!D15,"na")</f>
        <v>17603667</v>
      </c>
      <c r="D15" s="178" t="str">
        <f>IF(ENTRY!B15="S",ENTRY!B15,"na")</f>
        <v>S</v>
      </c>
      <c r="E15" s="178" t="str">
        <f>IF(ENTRY!B15="S",ENTRY!E15,"na")</f>
        <v>KHUSHI</v>
      </c>
      <c r="F15" s="178">
        <f>IFERROR((COUNTIF($G$3:G15,G15)-1)*0.0001+G15,"NA")</f>
        <v>429.00009999999997</v>
      </c>
      <c r="G15" s="178">
        <f>IF(ENTRY!B15="S",ENTRY!BJ15,"na")</f>
        <v>429</v>
      </c>
      <c r="H15" s="217">
        <f>IF(ENTRY!B15="S",ENTRY!BK15,"na")</f>
        <v>85.8</v>
      </c>
      <c r="J15" s="178" t="str">
        <f>IF(ENTRY!B15="C",ENTRY!A15,"na")</f>
        <v>na</v>
      </c>
      <c r="K15" s="178" t="str">
        <f>IF(ENTRY!B15="C",ENTRY!D15,"na")</f>
        <v>na</v>
      </c>
      <c r="L15" s="178" t="str">
        <f>IF(ENTRY!B15="C",ENTRY!B15,"na")</f>
        <v>na</v>
      </c>
      <c r="M15" s="178" t="str">
        <f>IF(ENTRY!B15="C",ENTRY!E15,"na")</f>
        <v>na</v>
      </c>
      <c r="N15" s="178" t="str">
        <f>IFERROR((COUNTIF($O$3:O15,O15)-1)*0.0001+O15,"NA")</f>
        <v>NA</v>
      </c>
      <c r="O15" s="178" t="str">
        <f>IF(ENTRY!B15="C",ENTRY!BJ15,"na")</f>
        <v>na</v>
      </c>
      <c r="P15" s="178" t="str">
        <f>IF(ENTRY!B15="C",ENTRY!BK15,"na")</f>
        <v>na</v>
      </c>
      <c r="R15" s="178" t="str">
        <f>IF(ENTRY!B15="H",ENTRY!A15,"na")</f>
        <v>na</v>
      </c>
      <c r="S15" s="178" t="str">
        <f>IF(ENTRY!B15="H",ENTRY!D15,"na")</f>
        <v>na</v>
      </c>
      <c r="T15" s="178" t="str">
        <f>IF(ENTRY!B15="H",ENTRY!B15,"na")</f>
        <v>na</v>
      </c>
      <c r="U15" s="178" t="str">
        <f>IF(ENTRY!B15="H",ENTRY!E15,"na")</f>
        <v>na</v>
      </c>
      <c r="V15" s="178" t="str">
        <f>IFERROR((COUNTIF($W$3:W15,W15)-1)*0.0001+W15,"NA")</f>
        <v>NA</v>
      </c>
      <c r="W15" s="178" t="str">
        <f>IF(ENTRY!B15="H",ENTRY!BJ15,"na")</f>
        <v>na</v>
      </c>
      <c r="X15" s="178" t="str">
        <f>IF(ENTRY!B15="H",ENTRY!BK15,"na")</f>
        <v>na</v>
      </c>
    </row>
    <row r="16" spans="2:24" x14ac:dyDescent="0.25">
      <c r="B16" s="178">
        <f>IF(ENTRY!B16="S",ENTRY!A16,"na")</f>
        <v>14</v>
      </c>
      <c r="C16" s="178">
        <f>IF(ENTRY!B16="S",ENTRY!D16,"na")</f>
        <v>17603668</v>
      </c>
      <c r="D16" s="178" t="str">
        <f>IF(ENTRY!B16="S",ENTRY!B16,"na")</f>
        <v>S</v>
      </c>
      <c r="E16" s="178" t="str">
        <f>IF(ENTRY!B16="S",ENTRY!E16,"na")</f>
        <v>KHUSHI</v>
      </c>
      <c r="F16" s="178">
        <f>IFERROR((COUNTIF($G$3:G16,G16)-1)*0.0001+G16,"NA")</f>
        <v>451</v>
      </c>
      <c r="G16" s="178">
        <f>IF(ENTRY!B16="S",ENTRY!BJ16,"na")</f>
        <v>451</v>
      </c>
      <c r="H16" s="217">
        <f>IF(ENTRY!B16="S",ENTRY!BK16,"na")</f>
        <v>90.2</v>
      </c>
      <c r="J16" s="178" t="str">
        <f>IF(ENTRY!B16="C",ENTRY!A16,"na")</f>
        <v>na</v>
      </c>
      <c r="K16" s="178" t="str">
        <f>IF(ENTRY!B16="C",ENTRY!D16,"na")</f>
        <v>na</v>
      </c>
      <c r="L16" s="178" t="str">
        <f>IF(ENTRY!B16="C",ENTRY!B16,"na")</f>
        <v>na</v>
      </c>
      <c r="M16" s="178" t="str">
        <f>IF(ENTRY!B16="C",ENTRY!E16,"na")</f>
        <v>na</v>
      </c>
      <c r="N16" s="178" t="str">
        <f>IFERROR((COUNTIF($O$3:O16,O16)-1)*0.0001+O16,"NA")</f>
        <v>NA</v>
      </c>
      <c r="O16" s="178" t="str">
        <f>IF(ENTRY!B16="C",ENTRY!BJ16,"na")</f>
        <v>na</v>
      </c>
      <c r="P16" s="178" t="str">
        <f>IF(ENTRY!B16="C",ENTRY!BK16,"na")</f>
        <v>na</v>
      </c>
      <c r="R16" s="178" t="str">
        <f>IF(ENTRY!B16="H",ENTRY!A16,"na")</f>
        <v>na</v>
      </c>
      <c r="S16" s="178" t="str">
        <f>IF(ENTRY!B16="H",ENTRY!D16,"na")</f>
        <v>na</v>
      </c>
      <c r="T16" s="178" t="str">
        <f>IF(ENTRY!B16="H",ENTRY!B16,"na")</f>
        <v>na</v>
      </c>
      <c r="U16" s="178" t="str">
        <f>IF(ENTRY!B16="H",ENTRY!E16,"na")</f>
        <v>na</v>
      </c>
      <c r="V16" s="178" t="str">
        <f>IFERROR((COUNTIF($W$3:W16,W16)-1)*0.0001+W16,"NA")</f>
        <v>NA</v>
      </c>
      <c r="W16" s="178" t="str">
        <f>IF(ENTRY!B16="H",ENTRY!BJ16,"na")</f>
        <v>na</v>
      </c>
      <c r="X16" s="178" t="str">
        <f>IF(ENTRY!B16="H",ENTRY!BK16,"na")</f>
        <v>na</v>
      </c>
    </row>
    <row r="17" spans="2:24" x14ac:dyDescent="0.25">
      <c r="B17" s="178">
        <f>IF(ENTRY!B17="S",ENTRY!A17,"na")</f>
        <v>15</v>
      </c>
      <c r="C17" s="178">
        <f>IF(ENTRY!B17="S",ENTRY!D17,"na")</f>
        <v>17603669</v>
      </c>
      <c r="D17" s="178" t="str">
        <f>IF(ENTRY!B17="S",ENTRY!B17,"na")</f>
        <v>S</v>
      </c>
      <c r="E17" s="178" t="str">
        <f>IF(ENTRY!B17="S",ENTRY!E17,"na")</f>
        <v>KUMARI SWEJAL</v>
      </c>
      <c r="F17" s="178">
        <f>IFERROR((COUNTIF($G$3:G17,G17)-1)*0.0001+G17,"NA")</f>
        <v>461</v>
      </c>
      <c r="G17" s="178">
        <f>IF(ENTRY!B17="S",ENTRY!BJ17,"na")</f>
        <v>461</v>
      </c>
      <c r="H17" s="217">
        <f>IF(ENTRY!B17="S",ENTRY!BK17,"na")</f>
        <v>92.2</v>
      </c>
      <c r="J17" s="178" t="str">
        <f>IF(ENTRY!B17="C",ENTRY!A17,"na")</f>
        <v>na</v>
      </c>
      <c r="K17" s="178" t="str">
        <f>IF(ENTRY!B17="C",ENTRY!D17,"na")</f>
        <v>na</v>
      </c>
      <c r="L17" s="178" t="str">
        <f>IF(ENTRY!B17="C",ENTRY!B17,"na")</f>
        <v>na</v>
      </c>
      <c r="M17" s="178" t="str">
        <f>IF(ENTRY!B17="C",ENTRY!E17,"na")</f>
        <v>na</v>
      </c>
      <c r="N17" s="178" t="str">
        <f>IFERROR((COUNTIF($O$3:O17,O17)-1)*0.0001+O17,"NA")</f>
        <v>NA</v>
      </c>
      <c r="O17" s="178" t="str">
        <f>IF(ENTRY!B17="C",ENTRY!BJ17,"na")</f>
        <v>na</v>
      </c>
      <c r="P17" s="178" t="str">
        <f>IF(ENTRY!B17="C",ENTRY!BK17,"na")</f>
        <v>na</v>
      </c>
      <c r="R17" s="178" t="str">
        <f>IF(ENTRY!B17="H",ENTRY!A17,"na")</f>
        <v>na</v>
      </c>
      <c r="S17" s="178" t="str">
        <f>IF(ENTRY!B17="H",ENTRY!D17,"na")</f>
        <v>na</v>
      </c>
      <c r="T17" s="178" t="str">
        <f>IF(ENTRY!B17="H",ENTRY!B17,"na")</f>
        <v>na</v>
      </c>
      <c r="U17" s="178" t="str">
        <f>IF(ENTRY!B17="H",ENTRY!E17,"na")</f>
        <v>na</v>
      </c>
      <c r="V17" s="178" t="str">
        <f>IFERROR((COUNTIF($W$3:W17,W17)-1)*0.0001+W17,"NA")</f>
        <v>NA</v>
      </c>
      <c r="W17" s="178" t="str">
        <f>IF(ENTRY!B17="H",ENTRY!BJ17,"na")</f>
        <v>na</v>
      </c>
      <c r="X17" s="178" t="str">
        <f>IF(ENTRY!B17="H",ENTRY!BK17,"na")</f>
        <v>na</v>
      </c>
    </row>
    <row r="18" spans="2:24" x14ac:dyDescent="0.25">
      <c r="B18" s="178">
        <f>IF(ENTRY!B18="S",ENTRY!A18,"na")</f>
        <v>16</v>
      </c>
      <c r="C18" s="178">
        <f>IF(ENTRY!B18="S",ENTRY!D18,"na")</f>
        <v>17603670</v>
      </c>
      <c r="D18" s="178" t="str">
        <f>IF(ENTRY!B18="S",ENTRY!B18,"na")</f>
        <v>S</v>
      </c>
      <c r="E18" s="178" t="str">
        <f>IF(ENTRY!B18="S",ENTRY!E18,"na")</f>
        <v>MUKUL DHIMAN</v>
      </c>
      <c r="F18" s="178">
        <f>IFERROR((COUNTIF($G$3:G18,G18)-1)*0.0001+G18,"NA")</f>
        <v>391</v>
      </c>
      <c r="G18" s="178">
        <f>IF(ENTRY!B18="S",ENTRY!BJ18,"na")</f>
        <v>391</v>
      </c>
      <c r="H18" s="217">
        <f>IF(ENTRY!B18="S",ENTRY!BK18,"na")</f>
        <v>78.2</v>
      </c>
      <c r="J18" s="178" t="str">
        <f>IF(ENTRY!B18="C",ENTRY!A18,"na")</f>
        <v>na</v>
      </c>
      <c r="K18" s="178" t="str">
        <f>IF(ENTRY!B18="C",ENTRY!D18,"na")</f>
        <v>na</v>
      </c>
      <c r="L18" s="178" t="str">
        <f>IF(ENTRY!B18="C",ENTRY!B18,"na")</f>
        <v>na</v>
      </c>
      <c r="M18" s="178" t="str">
        <f>IF(ENTRY!B18="C",ENTRY!E18,"na")</f>
        <v>na</v>
      </c>
      <c r="N18" s="178" t="str">
        <f>IFERROR((COUNTIF($O$3:O18,O18)-1)*0.0001+O18,"NA")</f>
        <v>NA</v>
      </c>
      <c r="O18" s="178" t="str">
        <f>IF(ENTRY!B18="C",ENTRY!BJ18,"na")</f>
        <v>na</v>
      </c>
      <c r="P18" s="178" t="str">
        <f>IF(ENTRY!B18="C",ENTRY!BK18,"na")</f>
        <v>na</v>
      </c>
      <c r="R18" s="178" t="str">
        <f>IF(ENTRY!B18="H",ENTRY!A18,"na")</f>
        <v>na</v>
      </c>
      <c r="S18" s="178" t="str">
        <f>IF(ENTRY!B18="H",ENTRY!D18,"na")</f>
        <v>na</v>
      </c>
      <c r="T18" s="178" t="str">
        <f>IF(ENTRY!B18="H",ENTRY!B18,"na")</f>
        <v>na</v>
      </c>
      <c r="U18" s="178" t="str">
        <f>IF(ENTRY!B18="H",ENTRY!E18,"na")</f>
        <v>na</v>
      </c>
      <c r="V18" s="178" t="str">
        <f>IFERROR((COUNTIF($W$3:W18,W18)-1)*0.0001+W18,"NA")</f>
        <v>NA</v>
      </c>
      <c r="W18" s="178" t="str">
        <f>IF(ENTRY!B18="H",ENTRY!BJ18,"na")</f>
        <v>na</v>
      </c>
      <c r="X18" s="178" t="str">
        <f>IF(ENTRY!B18="H",ENTRY!BK18,"na")</f>
        <v>na</v>
      </c>
    </row>
    <row r="19" spans="2:24" x14ac:dyDescent="0.25">
      <c r="B19" s="178">
        <f>IF(ENTRY!B19="S",ENTRY!A19,"na")</f>
        <v>17</v>
      </c>
      <c r="C19" s="178">
        <f>IF(ENTRY!B19="S",ENTRY!D19,"na")</f>
        <v>17603671</v>
      </c>
      <c r="D19" s="178" t="str">
        <f>IF(ENTRY!B19="S",ENTRY!B19,"na")</f>
        <v>S</v>
      </c>
      <c r="E19" s="178" t="str">
        <f>IF(ENTRY!B19="S",ENTRY!E19,"na")</f>
        <v>MUSKAN RANA</v>
      </c>
      <c r="F19" s="178">
        <f>IFERROR((COUNTIF($G$3:G19,G19)-1)*0.0001+G19,"NA")</f>
        <v>431.00009999999997</v>
      </c>
      <c r="G19" s="178">
        <f>IF(ENTRY!B19="S",ENTRY!BJ19,"na")</f>
        <v>431</v>
      </c>
      <c r="H19" s="217">
        <f>IF(ENTRY!B19="S",ENTRY!BK19,"na")</f>
        <v>86.2</v>
      </c>
      <c r="J19" s="178" t="str">
        <f>IF(ENTRY!B19="C",ENTRY!A19,"na")</f>
        <v>na</v>
      </c>
      <c r="K19" s="178" t="str">
        <f>IF(ENTRY!B19="C",ENTRY!D19,"na")</f>
        <v>na</v>
      </c>
      <c r="L19" s="178" t="str">
        <f>IF(ENTRY!B19="C",ENTRY!B19,"na")</f>
        <v>na</v>
      </c>
      <c r="M19" s="178" t="str">
        <f>IF(ENTRY!B19="C",ENTRY!E19,"na")</f>
        <v>na</v>
      </c>
      <c r="N19" s="178" t="str">
        <f>IFERROR((COUNTIF($O$3:O19,O19)-1)*0.0001+O19,"NA")</f>
        <v>NA</v>
      </c>
      <c r="O19" s="178" t="str">
        <f>IF(ENTRY!B19="C",ENTRY!BJ19,"na")</f>
        <v>na</v>
      </c>
      <c r="P19" s="178" t="str">
        <f>IF(ENTRY!B19="C",ENTRY!BK19,"na")</f>
        <v>na</v>
      </c>
      <c r="R19" s="178" t="str">
        <f>IF(ENTRY!B19="H",ENTRY!A19,"na")</f>
        <v>na</v>
      </c>
      <c r="S19" s="178" t="str">
        <f>IF(ENTRY!B19="H",ENTRY!D19,"na")</f>
        <v>na</v>
      </c>
      <c r="T19" s="178" t="str">
        <f>IF(ENTRY!B19="H",ENTRY!B19,"na")</f>
        <v>na</v>
      </c>
      <c r="U19" s="178" t="str">
        <f>IF(ENTRY!B19="H",ENTRY!E19,"na")</f>
        <v>na</v>
      </c>
      <c r="V19" s="178" t="str">
        <f>IFERROR((COUNTIF($W$3:W19,W19)-1)*0.0001+W19,"NA")</f>
        <v>NA</v>
      </c>
      <c r="W19" s="178" t="str">
        <f>IF(ENTRY!B19="H",ENTRY!BJ19,"na")</f>
        <v>na</v>
      </c>
      <c r="X19" s="178" t="str">
        <f>IF(ENTRY!B19="H",ENTRY!BK19,"na")</f>
        <v>na</v>
      </c>
    </row>
    <row r="20" spans="2:24" x14ac:dyDescent="0.25">
      <c r="B20" s="178">
        <f>IF(ENTRY!B20="S",ENTRY!A20,"na")</f>
        <v>18</v>
      </c>
      <c r="C20" s="178">
        <f>IF(ENTRY!B20="S",ENTRY!D20,"na")</f>
        <v>17603672</v>
      </c>
      <c r="D20" s="178" t="str">
        <f>IF(ENTRY!B20="S",ENTRY!B20,"na")</f>
        <v>S</v>
      </c>
      <c r="E20" s="178" t="str">
        <f>IF(ENTRY!B20="S",ENTRY!E20,"na")</f>
        <v>NEHA YADAV</v>
      </c>
      <c r="F20" s="178">
        <f>IFERROR((COUNTIF($G$3:G20,G20)-1)*0.0001+G20,"NA")</f>
        <v>394</v>
      </c>
      <c r="G20" s="178">
        <f>IF(ENTRY!B20="S",ENTRY!BJ20,"na")</f>
        <v>394</v>
      </c>
      <c r="H20" s="217">
        <f>IF(ENTRY!B20="S",ENTRY!BK20,"na")</f>
        <v>78.8</v>
      </c>
      <c r="J20" s="178" t="str">
        <f>IF(ENTRY!B20="C",ENTRY!A20,"na")</f>
        <v>na</v>
      </c>
      <c r="K20" s="178" t="str">
        <f>IF(ENTRY!B20="C",ENTRY!D20,"na")</f>
        <v>na</v>
      </c>
      <c r="L20" s="178" t="str">
        <f>IF(ENTRY!B20="C",ENTRY!B20,"na")</f>
        <v>na</v>
      </c>
      <c r="M20" s="178" t="str">
        <f>IF(ENTRY!B20="C",ENTRY!E20,"na")</f>
        <v>na</v>
      </c>
      <c r="N20" s="178" t="str">
        <f>IFERROR((COUNTIF($O$3:O20,O20)-1)*0.0001+O20,"NA")</f>
        <v>NA</v>
      </c>
      <c r="O20" s="178" t="str">
        <f>IF(ENTRY!B20="C",ENTRY!BJ20,"na")</f>
        <v>na</v>
      </c>
      <c r="P20" s="178" t="str">
        <f>IF(ENTRY!B20="C",ENTRY!BK20,"na")</f>
        <v>na</v>
      </c>
      <c r="R20" s="178" t="str">
        <f>IF(ENTRY!B20="H",ENTRY!A20,"na")</f>
        <v>na</v>
      </c>
      <c r="S20" s="178" t="str">
        <f>IF(ENTRY!B20="H",ENTRY!D20,"na")</f>
        <v>na</v>
      </c>
      <c r="T20" s="178" t="str">
        <f>IF(ENTRY!B20="H",ENTRY!B20,"na")</f>
        <v>na</v>
      </c>
      <c r="U20" s="178" t="str">
        <f>IF(ENTRY!B20="H",ENTRY!E20,"na")</f>
        <v>na</v>
      </c>
      <c r="V20" s="178" t="str">
        <f>IFERROR((COUNTIF($W$3:W20,W20)-1)*0.0001+W20,"NA")</f>
        <v>NA</v>
      </c>
      <c r="W20" s="178" t="str">
        <f>IF(ENTRY!B20="H",ENTRY!BJ20,"na")</f>
        <v>na</v>
      </c>
      <c r="X20" s="178" t="str">
        <f>IF(ENTRY!B20="H",ENTRY!BK20,"na")</f>
        <v>na</v>
      </c>
    </row>
    <row r="21" spans="2:24" x14ac:dyDescent="0.25">
      <c r="B21" s="178">
        <f>IF(ENTRY!B21="S",ENTRY!A21,"na")</f>
        <v>19</v>
      </c>
      <c r="C21" s="178">
        <f>IF(ENTRY!B21="S",ENTRY!D21,"na")</f>
        <v>17603673</v>
      </c>
      <c r="D21" s="178" t="str">
        <f>IF(ENTRY!B21="S",ENTRY!B21,"na")</f>
        <v>S</v>
      </c>
      <c r="E21" s="178" t="str">
        <f>IF(ENTRY!B21="S",ENTRY!E21,"na")</f>
        <v>NITIN KAPOOR</v>
      </c>
      <c r="F21" s="178">
        <f>IFERROR((COUNTIF($G$3:G21,G21)-1)*0.0001+G21,"NA")</f>
        <v>373</v>
      </c>
      <c r="G21" s="178">
        <f>IF(ENTRY!B21="S",ENTRY!BJ21,"na")</f>
        <v>373</v>
      </c>
      <c r="H21" s="217">
        <f>IF(ENTRY!B21="S",ENTRY!BK21,"na")</f>
        <v>74.599999999999994</v>
      </c>
      <c r="J21" s="178" t="str">
        <f>IF(ENTRY!B21="C",ENTRY!A21,"na")</f>
        <v>na</v>
      </c>
      <c r="K21" s="178" t="str">
        <f>IF(ENTRY!B21="C",ENTRY!D21,"na")</f>
        <v>na</v>
      </c>
      <c r="L21" s="178" t="str">
        <f>IF(ENTRY!B21="C",ENTRY!B21,"na")</f>
        <v>na</v>
      </c>
      <c r="M21" s="178" t="str">
        <f>IF(ENTRY!B21="C",ENTRY!E21,"na")</f>
        <v>na</v>
      </c>
      <c r="N21" s="178" t="str">
        <f>IFERROR((COUNTIF($O$3:O21,O21)-1)*0.0001+O21,"NA")</f>
        <v>NA</v>
      </c>
      <c r="O21" s="178" t="str">
        <f>IF(ENTRY!B21="C",ENTRY!BJ21,"na")</f>
        <v>na</v>
      </c>
      <c r="P21" s="178" t="str">
        <f>IF(ENTRY!B21="C",ENTRY!BK21,"na")</f>
        <v>na</v>
      </c>
      <c r="R21" s="178" t="str">
        <f>IF(ENTRY!B21="H",ENTRY!A21,"na")</f>
        <v>na</v>
      </c>
      <c r="S21" s="178" t="str">
        <f>IF(ENTRY!B21="H",ENTRY!D21,"na")</f>
        <v>na</v>
      </c>
      <c r="T21" s="178" t="str">
        <f>IF(ENTRY!B21="H",ENTRY!B21,"na")</f>
        <v>na</v>
      </c>
      <c r="U21" s="178" t="str">
        <f>IF(ENTRY!B21="H",ENTRY!E21,"na")</f>
        <v>na</v>
      </c>
      <c r="V21" s="178" t="str">
        <f>IFERROR((COUNTIF($W$3:W21,W21)-1)*0.0001+W21,"NA")</f>
        <v>NA</v>
      </c>
      <c r="W21" s="178" t="str">
        <f>IF(ENTRY!B21="H",ENTRY!BJ21,"na")</f>
        <v>na</v>
      </c>
      <c r="X21" s="178" t="str">
        <f>IF(ENTRY!B21="H",ENTRY!BK21,"na")</f>
        <v>na</v>
      </c>
    </row>
    <row r="22" spans="2:24" x14ac:dyDescent="0.25">
      <c r="B22" s="178">
        <f>IF(ENTRY!B22="S",ENTRY!A22,"na")</f>
        <v>20</v>
      </c>
      <c r="C22" s="178">
        <f>IF(ENTRY!B22="S",ENTRY!D22,"na")</f>
        <v>17603674</v>
      </c>
      <c r="D22" s="178" t="str">
        <f>IF(ENTRY!B22="S",ENTRY!B22,"na")</f>
        <v>S</v>
      </c>
      <c r="E22" s="178" t="str">
        <f>IF(ENTRY!B22="S",ENTRY!E22,"na")</f>
        <v>PAYALSHARMA</v>
      </c>
      <c r="F22" s="178">
        <f>IFERROR((COUNTIF($G$3:G22,G22)-1)*0.0001+G22,"NA")</f>
        <v>456</v>
      </c>
      <c r="G22" s="178">
        <f>IF(ENTRY!B22="S",ENTRY!BJ22,"na")</f>
        <v>456</v>
      </c>
      <c r="H22" s="217">
        <f>IF(ENTRY!B22="S",ENTRY!BK22,"na")</f>
        <v>91.2</v>
      </c>
      <c r="J22" s="178" t="str">
        <f>IF(ENTRY!B22="C",ENTRY!A22,"na")</f>
        <v>na</v>
      </c>
      <c r="K22" s="178" t="str">
        <f>IF(ENTRY!B22="C",ENTRY!D22,"na")</f>
        <v>na</v>
      </c>
      <c r="L22" s="178" t="str">
        <f>IF(ENTRY!B22="C",ENTRY!B22,"na")</f>
        <v>na</v>
      </c>
      <c r="M22" s="178" t="str">
        <f>IF(ENTRY!B22="C",ENTRY!E22,"na")</f>
        <v>na</v>
      </c>
      <c r="N22" s="178" t="str">
        <f>IFERROR((COUNTIF($O$3:O22,O22)-1)*0.0001+O22,"NA")</f>
        <v>NA</v>
      </c>
      <c r="O22" s="178" t="str">
        <f>IF(ENTRY!B22="C",ENTRY!BJ22,"na")</f>
        <v>na</v>
      </c>
      <c r="P22" s="178" t="str">
        <f>IF(ENTRY!B22="C",ENTRY!BK22,"na")</f>
        <v>na</v>
      </c>
      <c r="R22" s="178" t="str">
        <f>IF(ENTRY!B22="H",ENTRY!A22,"na")</f>
        <v>na</v>
      </c>
      <c r="S22" s="178" t="str">
        <f>IF(ENTRY!B22="H",ENTRY!D22,"na")</f>
        <v>na</v>
      </c>
      <c r="T22" s="178" t="str">
        <f>IF(ENTRY!B22="H",ENTRY!B22,"na")</f>
        <v>na</v>
      </c>
      <c r="U22" s="178" t="str">
        <f>IF(ENTRY!B22="H",ENTRY!E22,"na")</f>
        <v>na</v>
      </c>
      <c r="V22" s="178" t="str">
        <f>IFERROR((COUNTIF($W$3:W22,W22)-1)*0.0001+W22,"NA")</f>
        <v>NA</v>
      </c>
      <c r="W22" s="178" t="str">
        <f>IF(ENTRY!B22="H",ENTRY!BJ22,"na")</f>
        <v>na</v>
      </c>
      <c r="X22" s="178" t="str">
        <f>IF(ENTRY!B22="H",ENTRY!BK22,"na")</f>
        <v>na</v>
      </c>
    </row>
    <row r="23" spans="2:24" x14ac:dyDescent="0.25">
      <c r="B23" s="178">
        <f>IF(ENTRY!B23="S",ENTRY!A23,"na")</f>
        <v>21</v>
      </c>
      <c r="C23" s="178">
        <f>IF(ENTRY!B23="S",ENTRY!D23,"na")</f>
        <v>17603675</v>
      </c>
      <c r="D23" s="178" t="str">
        <f>IF(ENTRY!B23="S",ENTRY!B23,"na")</f>
        <v>S</v>
      </c>
      <c r="E23" s="178" t="str">
        <f>IF(ENTRY!B23="S",ENTRY!E23,"na")</f>
        <v>PRATHAM SINGH</v>
      </c>
      <c r="F23" s="178">
        <f>IFERROR((COUNTIF($G$3:G23,G23)-1)*0.0001+G23,"NA")</f>
        <v>440</v>
      </c>
      <c r="G23" s="178">
        <f>IF(ENTRY!B23="S",ENTRY!BJ23,"na")</f>
        <v>440</v>
      </c>
      <c r="H23" s="217">
        <f>IF(ENTRY!B23="S",ENTRY!BK23,"na")</f>
        <v>88</v>
      </c>
      <c r="J23" s="178" t="str">
        <f>IF(ENTRY!B23="C",ENTRY!A23,"na")</f>
        <v>na</v>
      </c>
      <c r="K23" s="178" t="str">
        <f>IF(ENTRY!B23="C",ENTRY!D23,"na")</f>
        <v>na</v>
      </c>
      <c r="L23" s="178" t="str">
        <f>IF(ENTRY!B23="C",ENTRY!B23,"na")</f>
        <v>na</v>
      </c>
      <c r="M23" s="178" t="str">
        <f>IF(ENTRY!B23="C",ENTRY!E23,"na")</f>
        <v>na</v>
      </c>
      <c r="N23" s="178" t="str">
        <f>IFERROR((COUNTIF($O$3:O23,O23)-1)*0.0001+O23,"NA")</f>
        <v>NA</v>
      </c>
      <c r="O23" s="178" t="str">
        <f>IF(ENTRY!B23="C",ENTRY!BJ23,"na")</f>
        <v>na</v>
      </c>
      <c r="P23" s="178" t="str">
        <f>IF(ENTRY!B23="C",ENTRY!BK23,"na")</f>
        <v>na</v>
      </c>
      <c r="R23" s="178" t="str">
        <f>IF(ENTRY!B23="H",ENTRY!A23,"na")</f>
        <v>na</v>
      </c>
      <c r="S23" s="178" t="str">
        <f>IF(ENTRY!B23="H",ENTRY!D23,"na")</f>
        <v>na</v>
      </c>
      <c r="T23" s="178" t="str">
        <f>IF(ENTRY!B23="H",ENTRY!B23,"na")</f>
        <v>na</v>
      </c>
      <c r="U23" s="178" t="str">
        <f>IF(ENTRY!B23="H",ENTRY!E23,"na")</f>
        <v>na</v>
      </c>
      <c r="V23" s="178" t="str">
        <f>IFERROR((COUNTIF($W$3:W23,W23)-1)*0.0001+W23,"NA")</f>
        <v>NA</v>
      </c>
      <c r="W23" s="178" t="str">
        <f>IF(ENTRY!B23="H",ENTRY!BJ23,"na")</f>
        <v>na</v>
      </c>
      <c r="X23" s="178" t="str">
        <f>IF(ENTRY!B23="H",ENTRY!BK23,"na")</f>
        <v>na</v>
      </c>
    </row>
    <row r="24" spans="2:24" x14ac:dyDescent="0.25">
      <c r="B24" s="178">
        <f>IF(ENTRY!B24="S",ENTRY!A24,"na")</f>
        <v>22</v>
      </c>
      <c r="C24" s="178">
        <f>IF(ENTRY!B24="S",ENTRY!D24,"na")</f>
        <v>17603676</v>
      </c>
      <c r="D24" s="178" t="str">
        <f>IF(ENTRY!B24="S",ENTRY!B24,"na")</f>
        <v>S</v>
      </c>
      <c r="E24" s="178" t="str">
        <f>IF(ENTRY!B24="S",ENTRY!E24,"na")</f>
        <v>PUJA SINGH</v>
      </c>
      <c r="F24" s="178">
        <f>IFERROR((COUNTIF($G$3:G24,G24)-1)*0.0001+G24,"NA")</f>
        <v>431.00020000000001</v>
      </c>
      <c r="G24" s="178">
        <f>IF(ENTRY!B24="S",ENTRY!BJ24,"na")</f>
        <v>431</v>
      </c>
      <c r="H24" s="217">
        <f>IF(ENTRY!B24="S",ENTRY!BK24,"na")</f>
        <v>86.2</v>
      </c>
      <c r="J24" s="178" t="str">
        <f>IF(ENTRY!B24="C",ENTRY!A24,"na")</f>
        <v>na</v>
      </c>
      <c r="K24" s="178" t="str">
        <f>IF(ENTRY!B24="C",ENTRY!D24,"na")</f>
        <v>na</v>
      </c>
      <c r="L24" s="178" t="str">
        <f>IF(ENTRY!B24="C",ENTRY!B24,"na")</f>
        <v>na</v>
      </c>
      <c r="M24" s="178" t="str">
        <f>IF(ENTRY!B24="C",ENTRY!E24,"na")</f>
        <v>na</v>
      </c>
      <c r="N24" s="178" t="str">
        <f>IFERROR((COUNTIF($O$3:O24,O24)-1)*0.0001+O24,"NA")</f>
        <v>NA</v>
      </c>
      <c r="O24" s="178" t="str">
        <f>IF(ENTRY!B24="C",ENTRY!BJ24,"na")</f>
        <v>na</v>
      </c>
      <c r="P24" s="178" t="str">
        <f>IF(ENTRY!B24="C",ENTRY!BK24,"na")</f>
        <v>na</v>
      </c>
      <c r="R24" s="178" t="str">
        <f>IF(ENTRY!B24="H",ENTRY!A24,"na")</f>
        <v>na</v>
      </c>
      <c r="S24" s="178" t="str">
        <f>IF(ENTRY!B24="H",ENTRY!D24,"na")</f>
        <v>na</v>
      </c>
      <c r="T24" s="178" t="str">
        <f>IF(ENTRY!B24="H",ENTRY!B24,"na")</f>
        <v>na</v>
      </c>
      <c r="U24" s="178" t="str">
        <f>IF(ENTRY!B24="H",ENTRY!E24,"na")</f>
        <v>na</v>
      </c>
      <c r="V24" s="178" t="str">
        <f>IFERROR((COUNTIF($W$3:W24,W24)-1)*0.0001+W24,"NA")</f>
        <v>NA</v>
      </c>
      <c r="W24" s="178" t="str">
        <f>IF(ENTRY!B24="H",ENTRY!BJ24,"na")</f>
        <v>na</v>
      </c>
      <c r="X24" s="178" t="str">
        <f>IF(ENTRY!B24="H",ENTRY!BK24,"na")</f>
        <v>na</v>
      </c>
    </row>
    <row r="25" spans="2:24" x14ac:dyDescent="0.25">
      <c r="B25" s="178">
        <f>IF(ENTRY!B25="S",ENTRY!A25,"na")</f>
        <v>23</v>
      </c>
      <c r="C25" s="178">
        <f>IF(ENTRY!B25="S",ENTRY!D25,"na")</f>
        <v>17603677</v>
      </c>
      <c r="D25" s="178" t="str">
        <f>IF(ENTRY!B25="S",ENTRY!B25,"na")</f>
        <v>S</v>
      </c>
      <c r="E25" s="178" t="str">
        <f>IF(ENTRY!B25="S",ENTRY!E25,"na")</f>
        <v>SACHIN</v>
      </c>
      <c r="F25" s="178">
        <f>IFERROR((COUNTIF($G$3:G25,G25)-1)*0.0001+G25,"NA")</f>
        <v>371</v>
      </c>
      <c r="G25" s="178">
        <f>IF(ENTRY!B25="S",ENTRY!BJ25,"na")</f>
        <v>371</v>
      </c>
      <c r="H25" s="217">
        <f>IF(ENTRY!B25="S",ENTRY!BK25,"na")</f>
        <v>74.2</v>
      </c>
      <c r="J25" s="178" t="str">
        <f>IF(ENTRY!B25="C",ENTRY!A25,"na")</f>
        <v>na</v>
      </c>
      <c r="K25" s="178" t="str">
        <f>IF(ENTRY!B25="C",ENTRY!D25,"na")</f>
        <v>na</v>
      </c>
      <c r="L25" s="178" t="str">
        <f>IF(ENTRY!B25="C",ENTRY!B25,"na")</f>
        <v>na</v>
      </c>
      <c r="M25" s="178" t="str">
        <f>IF(ENTRY!B25="C",ENTRY!E25,"na")</f>
        <v>na</v>
      </c>
      <c r="N25" s="178" t="str">
        <f>IFERROR((COUNTIF($O$3:O25,O25)-1)*0.0001+O25,"NA")</f>
        <v>NA</v>
      </c>
      <c r="O25" s="178" t="str">
        <f>IF(ENTRY!B25="C",ENTRY!BJ25,"na")</f>
        <v>na</v>
      </c>
      <c r="P25" s="178" t="str">
        <f>IF(ENTRY!B25="C",ENTRY!BK25,"na")</f>
        <v>na</v>
      </c>
      <c r="R25" s="178" t="str">
        <f>IF(ENTRY!B25="H",ENTRY!A25,"na")</f>
        <v>na</v>
      </c>
      <c r="S25" s="178" t="str">
        <f>IF(ENTRY!B25="H",ENTRY!D25,"na")</f>
        <v>na</v>
      </c>
      <c r="T25" s="178" t="str">
        <f>IF(ENTRY!B25="H",ENTRY!B25,"na")</f>
        <v>na</v>
      </c>
      <c r="U25" s="178" t="str">
        <f>IF(ENTRY!B25="H",ENTRY!E25,"na")</f>
        <v>na</v>
      </c>
      <c r="V25" s="178" t="str">
        <f>IFERROR((COUNTIF($W$3:W25,W25)-1)*0.0001+W25,"NA")</f>
        <v>NA</v>
      </c>
      <c r="W25" s="178" t="str">
        <f>IF(ENTRY!B25="H",ENTRY!BJ25,"na")</f>
        <v>na</v>
      </c>
      <c r="X25" s="178" t="str">
        <f>IF(ENTRY!B25="H",ENTRY!BK25,"na")</f>
        <v>na</v>
      </c>
    </row>
    <row r="26" spans="2:24" x14ac:dyDescent="0.25">
      <c r="B26" s="178">
        <f>IF(ENTRY!B26="S",ENTRY!A26,"na")</f>
        <v>24</v>
      </c>
      <c r="C26" s="178">
        <f>IF(ENTRY!B26="S",ENTRY!D26,"na")</f>
        <v>17603678</v>
      </c>
      <c r="D26" s="178" t="str">
        <f>IF(ENTRY!B26="S",ENTRY!B26,"na")</f>
        <v>S</v>
      </c>
      <c r="E26" s="178" t="str">
        <f>IF(ENTRY!B26="S",ENTRY!E26,"na")</f>
        <v>SHIVAM CHAMBAIL</v>
      </c>
      <c r="F26" s="178">
        <f>IFERROR((COUNTIF($G$3:G26,G26)-1)*0.0001+G26,"NA")</f>
        <v>441</v>
      </c>
      <c r="G26" s="178">
        <f>IF(ENTRY!B26="S",ENTRY!BJ26,"na")</f>
        <v>441</v>
      </c>
      <c r="H26" s="217">
        <f>IF(ENTRY!B26="S",ENTRY!BK26,"na")</f>
        <v>88.2</v>
      </c>
      <c r="J26" s="178" t="str">
        <f>IF(ENTRY!B26="C",ENTRY!A26,"na")</f>
        <v>na</v>
      </c>
      <c r="K26" s="178" t="str">
        <f>IF(ENTRY!B26="C",ENTRY!D26,"na")</f>
        <v>na</v>
      </c>
      <c r="L26" s="178" t="str">
        <f>IF(ENTRY!B26="C",ENTRY!B26,"na")</f>
        <v>na</v>
      </c>
      <c r="M26" s="178" t="str">
        <f>IF(ENTRY!B26="C",ENTRY!E26,"na")</f>
        <v>na</v>
      </c>
      <c r="N26" s="178" t="str">
        <f>IFERROR((COUNTIF($O$3:O26,O26)-1)*0.0001+O26,"NA")</f>
        <v>NA</v>
      </c>
      <c r="O26" s="178" t="str">
        <f>IF(ENTRY!B26="C",ENTRY!BJ26,"na")</f>
        <v>na</v>
      </c>
      <c r="P26" s="178" t="str">
        <f>IF(ENTRY!B26="C",ENTRY!BK26,"na")</f>
        <v>na</v>
      </c>
      <c r="R26" s="178" t="str">
        <f>IF(ENTRY!B26="H",ENTRY!A26,"na")</f>
        <v>na</v>
      </c>
      <c r="S26" s="178" t="str">
        <f>IF(ENTRY!B26="H",ENTRY!D26,"na")</f>
        <v>na</v>
      </c>
      <c r="T26" s="178" t="str">
        <f>IF(ENTRY!B26="H",ENTRY!B26,"na")</f>
        <v>na</v>
      </c>
      <c r="U26" s="178" t="str">
        <f>IF(ENTRY!B26="H",ENTRY!E26,"na")</f>
        <v>na</v>
      </c>
      <c r="V26" s="178" t="str">
        <f>IFERROR((COUNTIF($W$3:W26,W26)-1)*0.0001+W26,"NA")</f>
        <v>NA</v>
      </c>
      <c r="W26" s="178" t="str">
        <f>IF(ENTRY!B26="H",ENTRY!BJ26,"na")</f>
        <v>na</v>
      </c>
      <c r="X26" s="178" t="str">
        <f>IF(ENTRY!B26="H",ENTRY!BK26,"na")</f>
        <v>na</v>
      </c>
    </row>
    <row r="27" spans="2:24" x14ac:dyDescent="0.25">
      <c r="B27" s="178">
        <f>IF(ENTRY!B27="S",ENTRY!A27,"na")</f>
        <v>25</v>
      </c>
      <c r="C27" s="178">
        <f>IF(ENTRY!B27="S",ENTRY!D27,"na")</f>
        <v>17603679</v>
      </c>
      <c r="D27" s="178" t="str">
        <f>IF(ENTRY!B27="S",ENTRY!B27,"na")</f>
        <v>S</v>
      </c>
      <c r="E27" s="178" t="str">
        <f>IF(ENTRY!B27="S",ENTRY!E27,"na")</f>
        <v>SHIVANSH PATHANIA</v>
      </c>
      <c r="F27" s="178">
        <f>IFERROR((COUNTIF($G$3:G27,G27)-1)*0.0001+G27,"NA")</f>
        <v>463</v>
      </c>
      <c r="G27" s="178">
        <f>IF(ENTRY!B27="S",ENTRY!BJ27,"na")</f>
        <v>463</v>
      </c>
      <c r="H27" s="217">
        <f>IF(ENTRY!B27="S",ENTRY!BK27,"na")</f>
        <v>92.6</v>
      </c>
      <c r="J27" s="178" t="str">
        <f>IF(ENTRY!B27="C",ENTRY!A27,"na")</f>
        <v>na</v>
      </c>
      <c r="K27" s="178" t="str">
        <f>IF(ENTRY!B27="C",ENTRY!D27,"na")</f>
        <v>na</v>
      </c>
      <c r="L27" s="178" t="str">
        <f>IF(ENTRY!B27="C",ENTRY!B27,"na")</f>
        <v>na</v>
      </c>
      <c r="M27" s="178" t="str">
        <f>IF(ENTRY!B27="C",ENTRY!E27,"na")</f>
        <v>na</v>
      </c>
      <c r="N27" s="178" t="str">
        <f>IFERROR((COUNTIF($O$3:O27,O27)-1)*0.0001+O27,"NA")</f>
        <v>NA</v>
      </c>
      <c r="O27" s="178" t="str">
        <f>IF(ENTRY!B27="C",ENTRY!BJ27,"na")</f>
        <v>na</v>
      </c>
      <c r="P27" s="178" t="str">
        <f>IF(ENTRY!B27="C",ENTRY!BK27,"na")</f>
        <v>na</v>
      </c>
      <c r="R27" s="178" t="str">
        <f>IF(ENTRY!B27="H",ENTRY!A27,"na")</f>
        <v>na</v>
      </c>
      <c r="S27" s="178" t="str">
        <f>IF(ENTRY!B27="H",ENTRY!D27,"na")</f>
        <v>na</v>
      </c>
      <c r="T27" s="178" t="str">
        <f>IF(ENTRY!B27="H",ENTRY!B27,"na")</f>
        <v>na</v>
      </c>
      <c r="U27" s="178" t="str">
        <f>IF(ENTRY!B27="H",ENTRY!E27,"na")</f>
        <v>na</v>
      </c>
      <c r="V27" s="178" t="str">
        <f>IFERROR((COUNTIF($W$3:W27,W27)-1)*0.0001+W27,"NA")</f>
        <v>NA</v>
      </c>
      <c r="W27" s="178" t="str">
        <f>IF(ENTRY!B27="H",ENTRY!BJ27,"na")</f>
        <v>na</v>
      </c>
      <c r="X27" s="178" t="str">
        <f>IF(ENTRY!B27="H",ENTRY!BK27,"na")</f>
        <v>na</v>
      </c>
    </row>
    <row r="28" spans="2:24" x14ac:dyDescent="0.25">
      <c r="B28" s="178">
        <f>IF(ENTRY!B28="S",ENTRY!A28,"na")</f>
        <v>26</v>
      </c>
      <c r="C28" s="178">
        <f>IF(ENTRY!B28="S",ENTRY!D28,"na")</f>
        <v>17603680</v>
      </c>
      <c r="D28" s="178" t="str">
        <f>IF(ENTRY!B28="S",ENTRY!B28,"na")</f>
        <v>S</v>
      </c>
      <c r="E28" s="178" t="str">
        <f>IF(ENTRY!B28="S",ENTRY!E28,"na")</f>
        <v>SIMRAN</v>
      </c>
      <c r="F28" s="178">
        <f>IFERROR((COUNTIF($G$3:G28,G28)-1)*0.0001+G28,"NA")</f>
        <v>475</v>
      </c>
      <c r="G28" s="178">
        <f>IF(ENTRY!B28="S",ENTRY!BJ28,"na")</f>
        <v>475</v>
      </c>
      <c r="H28" s="217">
        <f>IF(ENTRY!B28="S",ENTRY!BK28,"na")</f>
        <v>95</v>
      </c>
      <c r="J28" s="178" t="str">
        <f>IF(ENTRY!B28="C",ENTRY!A28,"na")</f>
        <v>na</v>
      </c>
      <c r="K28" s="178" t="str">
        <f>IF(ENTRY!B28="C",ENTRY!D28,"na")</f>
        <v>na</v>
      </c>
      <c r="L28" s="178" t="str">
        <f>IF(ENTRY!B28="C",ENTRY!B28,"na")</f>
        <v>na</v>
      </c>
      <c r="M28" s="178" t="str">
        <f>IF(ENTRY!B28="C",ENTRY!E28,"na")</f>
        <v>na</v>
      </c>
      <c r="N28" s="178" t="str">
        <f>IFERROR((COUNTIF($O$3:O28,O28)-1)*0.0001+O28,"NA")</f>
        <v>NA</v>
      </c>
      <c r="O28" s="178" t="str">
        <f>IF(ENTRY!B28="C",ENTRY!BJ28,"na")</f>
        <v>na</v>
      </c>
      <c r="P28" s="178" t="str">
        <f>IF(ENTRY!B28="C",ENTRY!BK28,"na")</f>
        <v>na</v>
      </c>
      <c r="R28" s="178" t="str">
        <f>IF(ENTRY!B28="H",ENTRY!A28,"na")</f>
        <v>na</v>
      </c>
      <c r="S28" s="178" t="str">
        <f>IF(ENTRY!B28="H",ENTRY!D28,"na")</f>
        <v>na</v>
      </c>
      <c r="T28" s="178" t="str">
        <f>IF(ENTRY!B28="H",ENTRY!B28,"na")</f>
        <v>na</v>
      </c>
      <c r="U28" s="178" t="str">
        <f>IF(ENTRY!B28="H",ENTRY!E28,"na")</f>
        <v>na</v>
      </c>
      <c r="V28" s="178" t="str">
        <f>IFERROR((COUNTIF($W$3:W28,W28)-1)*0.0001+W28,"NA")</f>
        <v>NA</v>
      </c>
      <c r="W28" s="178" t="str">
        <f>IF(ENTRY!B28="H",ENTRY!BJ28,"na")</f>
        <v>na</v>
      </c>
      <c r="X28" s="178" t="str">
        <f>IF(ENTRY!B28="H",ENTRY!BK28,"na")</f>
        <v>na</v>
      </c>
    </row>
    <row r="29" spans="2:24" x14ac:dyDescent="0.25">
      <c r="B29" s="178">
        <f>IF(ENTRY!B29="S",ENTRY!A29,"na")</f>
        <v>27</v>
      </c>
      <c r="C29" s="178">
        <f>IF(ENTRY!B29="S",ENTRY!D29,"na")</f>
        <v>17603681</v>
      </c>
      <c r="D29" s="178" t="str">
        <f>IF(ENTRY!B29="S",ENTRY!B29,"na")</f>
        <v>S</v>
      </c>
      <c r="E29" s="178" t="str">
        <f>IF(ENTRY!B29="S",ENTRY!E29,"na")</f>
        <v>SOURAV KUMAR</v>
      </c>
      <c r="F29" s="178">
        <f>IFERROR((COUNTIF($G$3:G29,G29)-1)*0.0001+G29,"NA")</f>
        <v>401</v>
      </c>
      <c r="G29" s="178">
        <f>IF(ENTRY!B29="S",ENTRY!BJ29,"na")</f>
        <v>401</v>
      </c>
      <c r="H29" s="217">
        <f>IF(ENTRY!B29="S",ENTRY!BK29,"na")</f>
        <v>80.2</v>
      </c>
      <c r="J29" s="178" t="str">
        <f>IF(ENTRY!B29="C",ENTRY!A29,"na")</f>
        <v>na</v>
      </c>
      <c r="K29" s="178" t="str">
        <f>IF(ENTRY!B29="C",ENTRY!D29,"na")</f>
        <v>na</v>
      </c>
      <c r="L29" s="178" t="str">
        <f>IF(ENTRY!B29="C",ENTRY!B29,"na")</f>
        <v>na</v>
      </c>
      <c r="M29" s="178" t="str">
        <f>IF(ENTRY!B29="C",ENTRY!E29,"na")</f>
        <v>na</v>
      </c>
      <c r="N29" s="178" t="str">
        <f>IFERROR((COUNTIF($O$3:O29,O29)-1)*0.0001+O29,"NA")</f>
        <v>NA</v>
      </c>
      <c r="O29" s="178" t="str">
        <f>IF(ENTRY!B29="C",ENTRY!BJ29,"na")</f>
        <v>na</v>
      </c>
      <c r="P29" s="178" t="str">
        <f>IF(ENTRY!B29="C",ENTRY!BK29,"na")</f>
        <v>na</v>
      </c>
      <c r="R29" s="178" t="str">
        <f>IF(ENTRY!B29="H",ENTRY!A29,"na")</f>
        <v>na</v>
      </c>
      <c r="S29" s="178" t="str">
        <f>IF(ENTRY!B29="H",ENTRY!D29,"na")</f>
        <v>na</v>
      </c>
      <c r="T29" s="178" t="str">
        <f>IF(ENTRY!B29="H",ENTRY!B29,"na")</f>
        <v>na</v>
      </c>
      <c r="U29" s="178" t="str">
        <f>IF(ENTRY!B29="H",ENTRY!E29,"na")</f>
        <v>na</v>
      </c>
      <c r="V29" s="178" t="str">
        <f>IFERROR((COUNTIF($W$3:W29,W29)-1)*0.0001+W29,"NA")</f>
        <v>NA</v>
      </c>
      <c r="W29" s="178" t="str">
        <f>IF(ENTRY!B29="H",ENTRY!BJ29,"na")</f>
        <v>na</v>
      </c>
      <c r="X29" s="178" t="str">
        <f>IF(ENTRY!B29="H",ENTRY!BK29,"na")</f>
        <v>na</v>
      </c>
    </row>
    <row r="30" spans="2:24" x14ac:dyDescent="0.25">
      <c r="B30" s="178">
        <f>IF(ENTRY!B30="S",ENTRY!A30,"na")</f>
        <v>28</v>
      </c>
      <c r="C30" s="178">
        <f>IF(ENTRY!B30="S",ENTRY!D30,"na")</f>
        <v>17603682</v>
      </c>
      <c r="D30" s="178" t="str">
        <f>IF(ENTRY!B30="S",ENTRY!B30,"na")</f>
        <v>S</v>
      </c>
      <c r="E30" s="178" t="str">
        <f>IF(ENTRY!B30="S",ENTRY!E30,"na")</f>
        <v>SUGAM NIKE</v>
      </c>
      <c r="F30" s="178">
        <f>IFERROR((COUNTIF($G$3:G30,G30)-1)*0.0001+G30,"NA")</f>
        <v>431.00029999999998</v>
      </c>
      <c r="G30" s="178">
        <f>IF(ENTRY!B30="S",ENTRY!BJ30,"na")</f>
        <v>431</v>
      </c>
      <c r="H30" s="217">
        <f>IF(ENTRY!B30="S",ENTRY!BK30,"na")</f>
        <v>86.2</v>
      </c>
      <c r="J30" s="178" t="str">
        <f>IF(ENTRY!B30="C",ENTRY!A30,"na")</f>
        <v>na</v>
      </c>
      <c r="K30" s="178" t="str">
        <f>IF(ENTRY!B30="C",ENTRY!D30,"na")</f>
        <v>na</v>
      </c>
      <c r="L30" s="178" t="str">
        <f>IF(ENTRY!B30="C",ENTRY!B30,"na")</f>
        <v>na</v>
      </c>
      <c r="M30" s="178" t="str">
        <f>IF(ENTRY!B30="C",ENTRY!E30,"na")</f>
        <v>na</v>
      </c>
      <c r="N30" s="178" t="str">
        <f>IFERROR((COUNTIF($O$3:O30,O30)-1)*0.0001+O30,"NA")</f>
        <v>NA</v>
      </c>
      <c r="O30" s="178" t="str">
        <f>IF(ENTRY!B30="C",ENTRY!BJ30,"na")</f>
        <v>na</v>
      </c>
      <c r="P30" s="178" t="str">
        <f>IF(ENTRY!B30="C",ENTRY!BK30,"na")</f>
        <v>na</v>
      </c>
      <c r="R30" s="178" t="str">
        <f>IF(ENTRY!B30="H",ENTRY!A30,"na")</f>
        <v>na</v>
      </c>
      <c r="S30" s="178" t="str">
        <f>IF(ENTRY!B30="H",ENTRY!D30,"na")</f>
        <v>na</v>
      </c>
      <c r="T30" s="178" t="str">
        <f>IF(ENTRY!B30="H",ENTRY!B30,"na")</f>
        <v>na</v>
      </c>
      <c r="U30" s="178" t="str">
        <f>IF(ENTRY!B30="H",ENTRY!E30,"na")</f>
        <v>na</v>
      </c>
      <c r="V30" s="178" t="str">
        <f>IFERROR((COUNTIF($W$3:W30,W30)-1)*0.0001+W30,"NA")</f>
        <v>NA</v>
      </c>
      <c r="W30" s="178" t="str">
        <f>IF(ENTRY!B30="H",ENTRY!BJ30,"na")</f>
        <v>na</v>
      </c>
      <c r="X30" s="178" t="str">
        <f>IF(ENTRY!B30="H",ENTRY!BK30,"na")</f>
        <v>na</v>
      </c>
    </row>
    <row r="31" spans="2:24" x14ac:dyDescent="0.25">
      <c r="B31" s="178">
        <f>IF(ENTRY!B31="S",ENTRY!A31,"na")</f>
        <v>29</v>
      </c>
      <c r="C31" s="178">
        <f>IF(ENTRY!B31="S",ENTRY!D31,"na")</f>
        <v>17603683</v>
      </c>
      <c r="D31" s="178" t="str">
        <f>IF(ENTRY!B31="S",ENTRY!B31,"na")</f>
        <v>S</v>
      </c>
      <c r="E31" s="178" t="str">
        <f>IF(ENTRY!B31="S",ENTRY!E31,"na")</f>
        <v>VAISHNOBI DAS</v>
      </c>
      <c r="F31" s="178">
        <f>IFERROR((COUNTIF($G$3:G31,G31)-1)*0.0001+G31,"NA")</f>
        <v>444.00009999999997</v>
      </c>
      <c r="G31" s="178">
        <f>IF(ENTRY!B31="S",ENTRY!BJ31,"na")</f>
        <v>444</v>
      </c>
      <c r="H31" s="217">
        <f>IF(ENTRY!B31="S",ENTRY!BK31,"na")</f>
        <v>88.8</v>
      </c>
      <c r="J31" s="178" t="str">
        <f>IF(ENTRY!B31="C",ENTRY!A31,"na")</f>
        <v>na</v>
      </c>
      <c r="K31" s="178" t="str">
        <f>IF(ENTRY!B31="C",ENTRY!D31,"na")</f>
        <v>na</v>
      </c>
      <c r="L31" s="178" t="str">
        <f>IF(ENTRY!B31="C",ENTRY!B31,"na")</f>
        <v>na</v>
      </c>
      <c r="M31" s="178" t="str">
        <f>IF(ENTRY!B31="C",ENTRY!E31,"na")</f>
        <v>na</v>
      </c>
      <c r="N31" s="178" t="str">
        <f>IFERROR((COUNTIF($O$3:O31,O31)-1)*0.0001+O31,"NA")</f>
        <v>NA</v>
      </c>
      <c r="O31" s="178" t="str">
        <f>IF(ENTRY!B31="C",ENTRY!BJ31,"na")</f>
        <v>na</v>
      </c>
      <c r="P31" s="178" t="str">
        <f>IF(ENTRY!B31="C",ENTRY!BK31,"na")</f>
        <v>na</v>
      </c>
      <c r="R31" s="178" t="str">
        <f>IF(ENTRY!B31="H",ENTRY!A31,"na")</f>
        <v>na</v>
      </c>
      <c r="S31" s="178" t="str">
        <f>IF(ENTRY!B31="H",ENTRY!D31,"na")</f>
        <v>na</v>
      </c>
      <c r="T31" s="178" t="str">
        <f>IF(ENTRY!B31="H",ENTRY!B31,"na")</f>
        <v>na</v>
      </c>
      <c r="U31" s="178" t="str">
        <f>IF(ENTRY!B31="H",ENTRY!E31,"na")</f>
        <v>na</v>
      </c>
      <c r="V31" s="178" t="str">
        <f>IFERROR((COUNTIF($W$3:W31,W31)-1)*0.0001+W31,"NA")</f>
        <v>NA</v>
      </c>
      <c r="W31" s="178" t="str">
        <f>IF(ENTRY!B31="H",ENTRY!BJ31,"na")</f>
        <v>na</v>
      </c>
      <c r="X31" s="178" t="str">
        <f>IF(ENTRY!B31="H",ENTRY!BK31,"na")</f>
        <v>na</v>
      </c>
    </row>
    <row r="32" spans="2:24" x14ac:dyDescent="0.25">
      <c r="B32" s="178">
        <f>IF(ENTRY!B32="S",ENTRY!A32,"na")</f>
        <v>30</v>
      </c>
      <c r="C32" s="178">
        <f>IF(ENTRY!B32="S",ENTRY!D32,"na")</f>
        <v>17603684</v>
      </c>
      <c r="D32" s="178" t="str">
        <f>IF(ENTRY!B32="S",ENTRY!B32,"na")</f>
        <v>S</v>
      </c>
      <c r="E32" s="178" t="str">
        <f>IF(ENTRY!B32="S",ENTRY!E32,"na")</f>
        <v>VANSHAJ SHARMA</v>
      </c>
      <c r="F32" s="178">
        <f>IFERROR((COUNTIF($G$3:G32,G32)-1)*0.0001+G32,"NA")</f>
        <v>388.00009999999997</v>
      </c>
      <c r="G32" s="178">
        <f>IF(ENTRY!B32="S",ENTRY!BJ32,"na")</f>
        <v>388</v>
      </c>
      <c r="H32" s="217">
        <f>IF(ENTRY!B32="S",ENTRY!BK32,"na")</f>
        <v>77.599999999999994</v>
      </c>
      <c r="J32" s="178" t="str">
        <f>IF(ENTRY!B32="C",ENTRY!A32,"na")</f>
        <v>na</v>
      </c>
      <c r="K32" s="178" t="str">
        <f>IF(ENTRY!B32="C",ENTRY!D32,"na")</f>
        <v>na</v>
      </c>
      <c r="L32" s="178" t="str">
        <f>IF(ENTRY!B32="C",ENTRY!B32,"na")</f>
        <v>na</v>
      </c>
      <c r="M32" s="178" t="str">
        <f>IF(ENTRY!B32="C",ENTRY!E32,"na")</f>
        <v>na</v>
      </c>
      <c r="N32" s="178" t="str">
        <f>IFERROR((COUNTIF($O$3:O32,O32)-1)*0.0001+O32,"NA")</f>
        <v>NA</v>
      </c>
      <c r="O32" s="178" t="str">
        <f>IF(ENTRY!B32="C",ENTRY!BJ32,"na")</f>
        <v>na</v>
      </c>
      <c r="P32" s="178" t="str">
        <f>IF(ENTRY!B32="C",ENTRY!BK32,"na")</f>
        <v>na</v>
      </c>
      <c r="R32" s="178" t="str">
        <f>IF(ENTRY!B32="H",ENTRY!A32,"na")</f>
        <v>na</v>
      </c>
      <c r="S32" s="178" t="str">
        <f>IF(ENTRY!B32="H",ENTRY!D32,"na")</f>
        <v>na</v>
      </c>
      <c r="T32" s="178" t="str">
        <f>IF(ENTRY!B32="H",ENTRY!B32,"na")</f>
        <v>na</v>
      </c>
      <c r="U32" s="178" t="str">
        <f>IF(ENTRY!B32="H",ENTRY!E32,"na")</f>
        <v>na</v>
      </c>
      <c r="V32" s="178" t="str">
        <f>IFERROR((COUNTIF($W$3:W32,W32)-1)*0.0001+W32,"NA")</f>
        <v>NA</v>
      </c>
      <c r="W32" s="178" t="str">
        <f>IF(ENTRY!B32="H",ENTRY!BJ32,"na")</f>
        <v>na</v>
      </c>
      <c r="X32" s="178" t="str">
        <f>IF(ENTRY!B32="H",ENTRY!BK32,"na")</f>
        <v>na</v>
      </c>
    </row>
    <row r="33" spans="2:24" x14ac:dyDescent="0.25">
      <c r="B33" s="178">
        <f>IF(ENTRY!B33="S",ENTRY!A33,"na")</f>
        <v>31</v>
      </c>
      <c r="C33" s="178">
        <f>IF(ENTRY!B33="S",ENTRY!D33,"na")</f>
        <v>17603685</v>
      </c>
      <c r="D33" s="178" t="str">
        <f>IF(ENTRY!B33="S",ENTRY!B33,"na")</f>
        <v>S</v>
      </c>
      <c r="E33" s="178" t="str">
        <f>IF(ENTRY!B33="S",ENTRY!E33,"na")</f>
        <v>VIKAS</v>
      </c>
      <c r="F33" s="178">
        <f>IFERROR((COUNTIF($G$3:G33,G33)-1)*0.0001+G33,"NA")</f>
        <v>395.00009999999997</v>
      </c>
      <c r="G33" s="178">
        <f>IF(ENTRY!B33="S",ENTRY!BJ33,"na")</f>
        <v>395</v>
      </c>
      <c r="H33" s="217">
        <f>IF(ENTRY!B33="S",ENTRY!BK33,"na")</f>
        <v>79</v>
      </c>
      <c r="J33" s="178" t="str">
        <f>IF(ENTRY!B33="C",ENTRY!A33,"na")</f>
        <v>na</v>
      </c>
      <c r="K33" s="178" t="str">
        <f>IF(ENTRY!B33="C",ENTRY!D33,"na")</f>
        <v>na</v>
      </c>
      <c r="L33" s="178" t="str">
        <f>IF(ENTRY!B33="C",ENTRY!B33,"na")</f>
        <v>na</v>
      </c>
      <c r="M33" s="178" t="str">
        <f>IF(ENTRY!B33="C",ENTRY!E33,"na")</f>
        <v>na</v>
      </c>
      <c r="N33" s="178" t="str">
        <f>IFERROR((COUNTIF($O$3:O33,O33)-1)*0.0001+O33,"NA")</f>
        <v>NA</v>
      </c>
      <c r="O33" s="178" t="str">
        <f>IF(ENTRY!B33="C",ENTRY!BJ33,"na")</f>
        <v>na</v>
      </c>
      <c r="P33" s="178" t="str">
        <f>IF(ENTRY!B33="C",ENTRY!BK33,"na")</f>
        <v>na</v>
      </c>
      <c r="R33" s="178" t="str">
        <f>IF(ENTRY!B33="H",ENTRY!A33,"na")</f>
        <v>na</v>
      </c>
      <c r="S33" s="178" t="str">
        <f>IF(ENTRY!B33="H",ENTRY!D33,"na")</f>
        <v>na</v>
      </c>
      <c r="T33" s="178" t="str">
        <f>IF(ENTRY!B33="H",ENTRY!B33,"na")</f>
        <v>na</v>
      </c>
      <c r="U33" s="178" t="str">
        <f>IF(ENTRY!B33="H",ENTRY!E33,"na")</f>
        <v>na</v>
      </c>
      <c r="V33" s="178" t="str">
        <f>IFERROR((COUNTIF($W$3:W33,W33)-1)*0.0001+W33,"NA")</f>
        <v>NA</v>
      </c>
      <c r="W33" s="178" t="str">
        <f>IF(ENTRY!B33="H",ENTRY!BJ33,"na")</f>
        <v>na</v>
      </c>
      <c r="X33" s="178" t="str">
        <f>IF(ENTRY!B33="H",ENTRY!BK33,"na")</f>
        <v>na</v>
      </c>
    </row>
    <row r="34" spans="2:24" x14ac:dyDescent="0.25">
      <c r="B34" s="178" t="str">
        <f>IF(ENTRY!B34="S",ENTRY!A34,"na")</f>
        <v>na</v>
      </c>
      <c r="C34" s="178" t="str">
        <f>IF(ENTRY!B34="S",ENTRY!D34,"na")</f>
        <v>na</v>
      </c>
      <c r="D34" s="178" t="str">
        <f>IF(ENTRY!B34="S",ENTRY!B34,"na")</f>
        <v>na</v>
      </c>
      <c r="E34" s="178" t="str">
        <f>IF(ENTRY!B34="S",ENTRY!E34,"na")</f>
        <v>na</v>
      </c>
      <c r="F34" s="178" t="str">
        <f>IFERROR((COUNTIF($G$3:G34,G34)-1)*0.0001+G34,"NA")</f>
        <v>NA</v>
      </c>
      <c r="G34" s="178" t="str">
        <f>IF(ENTRY!B34="S",ENTRY!BJ34,"na")</f>
        <v>na</v>
      </c>
      <c r="H34" s="217" t="str">
        <f>IF(ENTRY!B34="S",ENTRY!BK34,"na")</f>
        <v>na</v>
      </c>
      <c r="J34" s="178" t="str">
        <f>IF(ENTRY!B34="C",ENTRY!A34,"na")</f>
        <v>na</v>
      </c>
      <c r="K34" s="178" t="str">
        <f>IF(ENTRY!B34="C",ENTRY!D34,"na")</f>
        <v>na</v>
      </c>
      <c r="L34" s="178" t="str">
        <f>IF(ENTRY!B34="C",ENTRY!B34,"na")</f>
        <v>na</v>
      </c>
      <c r="M34" s="178" t="str">
        <f>IF(ENTRY!B34="C",ENTRY!E34,"na")</f>
        <v>na</v>
      </c>
      <c r="N34" s="178" t="str">
        <f>IFERROR((COUNTIF($O$3:O34,O34)-1)*0.0001+O34,"NA")</f>
        <v>NA</v>
      </c>
      <c r="O34" s="178" t="str">
        <f>IF(ENTRY!B34="C",ENTRY!BJ34,"na")</f>
        <v>na</v>
      </c>
      <c r="P34" s="178" t="str">
        <f>IF(ENTRY!B34="C",ENTRY!BK34,"na")</f>
        <v>na</v>
      </c>
      <c r="R34" s="178">
        <f>IF(ENTRY!B34="H",ENTRY!A34,"na")</f>
        <v>32</v>
      </c>
      <c r="S34" s="178">
        <f>IF(ENTRY!B34="H",ENTRY!D34,"na")</f>
        <v>17603686</v>
      </c>
      <c r="T34" s="178" t="str">
        <f>IF(ENTRY!B34="H",ENTRY!B34,"na")</f>
        <v>H</v>
      </c>
      <c r="U34" s="178" t="str">
        <f>IF(ENTRY!B34="H",ENTRY!E34,"na")</f>
        <v>SUMIT KUMAR</v>
      </c>
      <c r="V34" s="178">
        <f>IFERROR((COUNTIF($W$3:W34,W34)-1)*0.0001+W34,"NA")</f>
        <v>299</v>
      </c>
      <c r="W34" s="178">
        <f>IF(ENTRY!B34="H",ENTRY!BJ34,"na")</f>
        <v>299</v>
      </c>
      <c r="X34" s="178">
        <f>IF(ENTRY!B34="H",ENTRY!BK34,"na")</f>
        <v>59.8</v>
      </c>
    </row>
    <row r="35" spans="2:24" x14ac:dyDescent="0.25">
      <c r="B35" s="178" t="str">
        <f>IF(ENTRY!B35="S",ENTRY!A35,"na")</f>
        <v>na</v>
      </c>
      <c r="C35" s="178" t="str">
        <f>IF(ENTRY!B35="S",ENTRY!D35,"na")</f>
        <v>na</v>
      </c>
      <c r="D35" s="178" t="str">
        <f>IF(ENTRY!B35="S",ENTRY!B35,"na")</f>
        <v>na</v>
      </c>
      <c r="E35" s="178" t="str">
        <f>IF(ENTRY!B35="S",ENTRY!E35,"na")</f>
        <v>na</v>
      </c>
      <c r="F35" s="178" t="str">
        <f>IFERROR((COUNTIF($G$3:G35,G35)-1)*0.0001+G35,"NA")</f>
        <v>NA</v>
      </c>
      <c r="G35" s="178" t="str">
        <f>IF(ENTRY!B35="S",ENTRY!BJ35,"na")</f>
        <v>na</v>
      </c>
      <c r="H35" s="217" t="str">
        <f>IF(ENTRY!B35="S",ENTRY!BK35,"na")</f>
        <v>na</v>
      </c>
      <c r="J35" s="178" t="str">
        <f>IF(ENTRY!B35="C",ENTRY!A35,"na")</f>
        <v>na</v>
      </c>
      <c r="K35" s="178" t="str">
        <f>IF(ENTRY!B35="C",ENTRY!D35,"na")</f>
        <v>na</v>
      </c>
      <c r="L35" s="178" t="str">
        <f>IF(ENTRY!B35="C",ENTRY!B35,"na")</f>
        <v>na</v>
      </c>
      <c r="M35" s="178" t="str">
        <f>IF(ENTRY!B35="C",ENTRY!E35,"na")</f>
        <v>na</v>
      </c>
      <c r="N35" s="178" t="str">
        <f>IFERROR((COUNTIF($O$3:O35,O35)-1)*0.0001+O35,"NA")</f>
        <v>NA</v>
      </c>
      <c r="O35" s="178" t="str">
        <f>IF(ENTRY!B35="C",ENTRY!BJ35,"na")</f>
        <v>na</v>
      </c>
      <c r="P35" s="178" t="str">
        <f>IF(ENTRY!B35="C",ENTRY!BK35,"na")</f>
        <v>na</v>
      </c>
      <c r="R35" s="178">
        <f>IF(ENTRY!B35="H",ENTRY!A35,"na")</f>
        <v>33</v>
      </c>
      <c r="S35" s="178">
        <f>IF(ENTRY!B35="H",ENTRY!D35,"na")</f>
        <v>17603687</v>
      </c>
      <c r="T35" s="178" t="str">
        <f>IF(ENTRY!B35="H",ENTRY!B35,"na")</f>
        <v>H</v>
      </c>
      <c r="U35" s="178" t="str">
        <f>IF(ENTRY!B35="H",ENTRY!E35,"na")</f>
        <v>MOHIT RANA</v>
      </c>
      <c r="V35" s="178">
        <f>IFERROR((COUNTIF($W$3:W35,W35)-1)*0.0001+W35,"NA")</f>
        <v>419</v>
      </c>
      <c r="W35" s="178">
        <f>IF(ENTRY!B35="H",ENTRY!BJ35,"na")</f>
        <v>419</v>
      </c>
      <c r="X35" s="178">
        <f>IF(ENTRY!B35="H",ENTRY!BK35,"na")</f>
        <v>83.8</v>
      </c>
    </row>
    <row r="36" spans="2:24" x14ac:dyDescent="0.25">
      <c r="B36" s="178" t="str">
        <f>IF(ENTRY!B36="S",ENTRY!A36,"na")</f>
        <v>na</v>
      </c>
      <c r="C36" s="178" t="str">
        <f>IF(ENTRY!B36="S",ENTRY!D36,"na")</f>
        <v>na</v>
      </c>
      <c r="D36" s="178" t="str">
        <f>IF(ENTRY!B36="S",ENTRY!B36,"na")</f>
        <v>na</v>
      </c>
      <c r="E36" s="178" t="str">
        <f>IF(ENTRY!B36="S",ENTRY!E36,"na")</f>
        <v>na</v>
      </c>
      <c r="F36" s="178" t="str">
        <f>IFERROR((COUNTIF($G$3:G36,G36)-1)*0.0001+G36,"NA")</f>
        <v>NA</v>
      </c>
      <c r="G36" s="178" t="str">
        <f>IF(ENTRY!B36="S",ENTRY!BJ36,"na")</f>
        <v>na</v>
      </c>
      <c r="H36" s="217" t="str">
        <f>IF(ENTRY!B36="S",ENTRY!BK36,"na")</f>
        <v>na</v>
      </c>
      <c r="J36" s="178" t="str">
        <f>IF(ENTRY!B36="C",ENTRY!A36,"na")</f>
        <v>na</v>
      </c>
      <c r="K36" s="178" t="str">
        <f>IF(ENTRY!B36="C",ENTRY!D36,"na")</f>
        <v>na</v>
      </c>
      <c r="L36" s="178" t="str">
        <f>IF(ENTRY!B36="C",ENTRY!B36,"na")</f>
        <v>na</v>
      </c>
      <c r="M36" s="178" t="str">
        <f>IF(ENTRY!B36="C",ENTRY!E36,"na")</f>
        <v>na</v>
      </c>
      <c r="N36" s="178" t="str">
        <f>IFERROR((COUNTIF($O$3:O36,O36)-1)*0.0001+O36,"NA")</f>
        <v>NA</v>
      </c>
      <c r="O36" s="178" t="str">
        <f>IF(ENTRY!B36="C",ENTRY!BJ36,"na")</f>
        <v>na</v>
      </c>
      <c r="P36" s="178" t="str">
        <f>IF(ENTRY!B36="C",ENTRY!BK36,"na")</f>
        <v>na</v>
      </c>
      <c r="R36" s="178">
        <f>IF(ENTRY!B36="H",ENTRY!A36,"na")</f>
        <v>34</v>
      </c>
      <c r="S36" s="178">
        <f>IF(ENTRY!B36="H",ENTRY!D36,"na")</f>
        <v>17603688</v>
      </c>
      <c r="T36" s="178" t="str">
        <f>IF(ENTRY!B36="H",ENTRY!B36,"na")</f>
        <v>H</v>
      </c>
      <c r="U36" s="178" t="str">
        <f>IF(ENTRY!B36="H",ENTRY!E36,"na")</f>
        <v xml:space="preserve"> ISHITA THAKUR</v>
      </c>
      <c r="V36" s="178">
        <f>IFERROR((COUNTIF($W$3:W36,W36)-1)*0.0001+W36,"NA")</f>
        <v>479</v>
      </c>
      <c r="W36" s="178">
        <f>IF(ENTRY!B36="H",ENTRY!BJ36,"na")</f>
        <v>479</v>
      </c>
      <c r="X36" s="178">
        <f>IF(ENTRY!B36="H",ENTRY!BK36,"na")</f>
        <v>95.8</v>
      </c>
    </row>
    <row r="37" spans="2:24" x14ac:dyDescent="0.25">
      <c r="B37" s="178" t="str">
        <f>IF(ENTRY!B37="S",ENTRY!A37,"na")</f>
        <v>na</v>
      </c>
      <c r="C37" s="178" t="str">
        <f>IF(ENTRY!B37="S",ENTRY!D37,"na")</f>
        <v>na</v>
      </c>
      <c r="D37" s="178" t="str">
        <f>IF(ENTRY!B37="S",ENTRY!B37,"na")</f>
        <v>na</v>
      </c>
      <c r="E37" s="178" t="str">
        <f>IF(ENTRY!B37="S",ENTRY!E37,"na")</f>
        <v>na</v>
      </c>
      <c r="F37" s="178" t="str">
        <f>IFERROR((COUNTIF($G$3:G37,G37)-1)*0.0001+G37,"NA")</f>
        <v>NA</v>
      </c>
      <c r="G37" s="178" t="str">
        <f>IF(ENTRY!B37="S",ENTRY!BJ37,"na")</f>
        <v>na</v>
      </c>
      <c r="H37" s="217" t="str">
        <f>IF(ENTRY!B37="S",ENTRY!BK37,"na")</f>
        <v>na</v>
      </c>
      <c r="J37" s="178" t="str">
        <f>IF(ENTRY!B37="C",ENTRY!A37,"na")</f>
        <v>na</v>
      </c>
      <c r="K37" s="178" t="str">
        <f>IF(ENTRY!B37="C",ENTRY!D37,"na")</f>
        <v>na</v>
      </c>
      <c r="L37" s="178" t="str">
        <f>IF(ENTRY!B37="C",ENTRY!B37,"na")</f>
        <v>na</v>
      </c>
      <c r="M37" s="178" t="str">
        <f>IF(ENTRY!B37="C",ENTRY!E37,"na")</f>
        <v>na</v>
      </c>
      <c r="N37" s="178" t="str">
        <f>IFERROR((COUNTIF($O$3:O37,O37)-1)*0.0001+O37,"NA")</f>
        <v>NA</v>
      </c>
      <c r="O37" s="178" t="str">
        <f>IF(ENTRY!B37="C",ENTRY!BJ37,"na")</f>
        <v>na</v>
      </c>
      <c r="P37" s="178" t="str">
        <f>IF(ENTRY!B37="C",ENTRY!BK37,"na")</f>
        <v>na</v>
      </c>
      <c r="R37" s="178">
        <f>IF(ENTRY!B37="H",ENTRY!A37,"na")</f>
        <v>35</v>
      </c>
      <c r="S37" s="178">
        <f>IF(ENTRY!B37="H",ENTRY!D37,"na")</f>
        <v>17603689</v>
      </c>
      <c r="T37" s="178" t="str">
        <f>IF(ENTRY!B37="H",ENTRY!B37,"na")</f>
        <v>H</v>
      </c>
      <c r="U37" s="178" t="str">
        <f>IF(ENTRY!B37="H",ENTRY!E37,"na")</f>
        <v>KHUSHI AGGARWAL</v>
      </c>
      <c r="V37" s="178">
        <f>IFERROR((COUNTIF($W$3:W37,W37)-1)*0.0001+W37,"NA")</f>
        <v>469</v>
      </c>
      <c r="W37" s="178">
        <f>IF(ENTRY!B37="H",ENTRY!BJ37,"na")</f>
        <v>469</v>
      </c>
      <c r="X37" s="178">
        <f>IF(ENTRY!B37="H",ENTRY!BK37,"na")</f>
        <v>93.8</v>
      </c>
    </row>
    <row r="38" spans="2:24" x14ac:dyDescent="0.25">
      <c r="B38" s="178" t="str">
        <f>IF(ENTRY!B38="S",ENTRY!A38,"na")</f>
        <v>na</v>
      </c>
      <c r="C38" s="178" t="str">
        <f>IF(ENTRY!B38="S",ENTRY!D38,"na")</f>
        <v>na</v>
      </c>
      <c r="D38" s="178" t="str">
        <f>IF(ENTRY!B38="S",ENTRY!B38,"na")</f>
        <v>na</v>
      </c>
      <c r="E38" s="178" t="str">
        <f>IF(ENTRY!B38="S",ENTRY!E38,"na")</f>
        <v>na</v>
      </c>
      <c r="F38" s="178" t="str">
        <f>IFERROR((COUNTIF($G$3:G38,G38)-1)*0.0001+G38,"NA")</f>
        <v>NA</v>
      </c>
      <c r="G38" s="178" t="str">
        <f>IF(ENTRY!B38="S",ENTRY!BJ38,"na")</f>
        <v>na</v>
      </c>
      <c r="H38" s="217" t="str">
        <f>IF(ENTRY!B38="S",ENTRY!BK38,"na")</f>
        <v>na</v>
      </c>
      <c r="J38" s="178" t="str">
        <f>IF(ENTRY!B38="C",ENTRY!A38,"na")</f>
        <v>na</v>
      </c>
      <c r="K38" s="178" t="str">
        <f>IF(ENTRY!B38="C",ENTRY!D38,"na")</f>
        <v>na</v>
      </c>
      <c r="L38" s="178" t="str">
        <f>IF(ENTRY!B38="C",ENTRY!B38,"na")</f>
        <v>na</v>
      </c>
      <c r="M38" s="178" t="str">
        <f>IF(ENTRY!B38="C",ENTRY!E38,"na")</f>
        <v>na</v>
      </c>
      <c r="N38" s="178" t="str">
        <f>IFERROR((COUNTIF($O$3:O38,O38)-1)*0.0001+O38,"NA")</f>
        <v>NA</v>
      </c>
      <c r="O38" s="178" t="str">
        <f>IF(ENTRY!B38="C",ENTRY!BJ38,"na")</f>
        <v>na</v>
      </c>
      <c r="P38" s="178" t="str">
        <f>IF(ENTRY!B38="C",ENTRY!BK38,"na")</f>
        <v>na</v>
      </c>
      <c r="R38" s="178">
        <f>IF(ENTRY!B38="H",ENTRY!A38,"na")</f>
        <v>36</v>
      </c>
      <c r="S38" s="178">
        <f>IF(ENTRY!B38="H",ENTRY!D38,"na")</f>
        <v>17603690</v>
      </c>
      <c r="T38" s="178" t="str">
        <f>IF(ENTRY!B38="H",ENTRY!B38,"na")</f>
        <v>H</v>
      </c>
      <c r="U38" s="178" t="str">
        <f>IF(ENTRY!B38="H",ENTRY!E38,"na")</f>
        <v>CHIRANTAN RALHAN</v>
      </c>
      <c r="V38" s="178">
        <f>IFERROR((COUNTIF($W$3:W38,W38)-1)*0.0001+W38,"NA")</f>
        <v>459</v>
      </c>
      <c r="W38" s="178">
        <f>IF(ENTRY!B38="H",ENTRY!BJ38,"na")</f>
        <v>459</v>
      </c>
      <c r="X38" s="178">
        <f>IF(ENTRY!B38="H",ENTRY!BK38,"na")</f>
        <v>91.8</v>
      </c>
    </row>
    <row r="39" spans="2:24" x14ac:dyDescent="0.25">
      <c r="B39" s="178" t="str">
        <f>IF(ENTRY!B39="S",ENTRY!A39,"na")</f>
        <v>na</v>
      </c>
      <c r="C39" s="178" t="str">
        <f>IF(ENTRY!B39="S",ENTRY!D39,"na")</f>
        <v>na</v>
      </c>
      <c r="D39" s="178" t="str">
        <f>IF(ENTRY!B39="S",ENTRY!B39,"na")</f>
        <v>na</v>
      </c>
      <c r="E39" s="178" t="str">
        <f>IF(ENTRY!B39="S",ENTRY!E39,"na")</f>
        <v>na</v>
      </c>
      <c r="F39" s="178" t="str">
        <f>IFERROR((COUNTIF($G$3:G39,G39)-1)*0.0001+G39,"NA")</f>
        <v>NA</v>
      </c>
      <c r="G39" s="178" t="str">
        <f>IF(ENTRY!B39="S",ENTRY!BJ39,"na")</f>
        <v>na</v>
      </c>
      <c r="H39" s="217" t="str">
        <f>IF(ENTRY!B39="S",ENTRY!BK39,"na")</f>
        <v>na</v>
      </c>
      <c r="J39" s="178" t="str">
        <f>IF(ENTRY!B39="C",ENTRY!A39,"na")</f>
        <v>na</v>
      </c>
      <c r="K39" s="178" t="str">
        <f>IF(ENTRY!B39="C",ENTRY!D39,"na")</f>
        <v>na</v>
      </c>
      <c r="L39" s="178" t="str">
        <f>IF(ENTRY!B39="C",ENTRY!B39,"na")</f>
        <v>na</v>
      </c>
      <c r="M39" s="178" t="str">
        <f>IF(ENTRY!B39="C",ENTRY!E39,"na")</f>
        <v>na</v>
      </c>
      <c r="N39" s="178" t="str">
        <f>IFERROR((COUNTIF($O$3:O39,O39)-1)*0.0001+O39,"NA")</f>
        <v>NA</v>
      </c>
      <c r="O39" s="178" t="str">
        <f>IF(ENTRY!B39="C",ENTRY!BJ39,"na")</f>
        <v>na</v>
      </c>
      <c r="P39" s="178" t="str">
        <f>IF(ENTRY!B39="C",ENTRY!BK39,"na")</f>
        <v>na</v>
      </c>
      <c r="R39" s="178">
        <f>IF(ENTRY!B39="H",ENTRY!A39,"na")</f>
        <v>37</v>
      </c>
      <c r="S39" s="178">
        <f>IF(ENTRY!B39="H",ENTRY!D39,"na")</f>
        <v>17603691</v>
      </c>
      <c r="T39" s="178" t="str">
        <f>IF(ENTRY!B39="H",ENTRY!B39,"na")</f>
        <v>H</v>
      </c>
      <c r="U39" s="178" t="str">
        <f>IF(ENTRY!B39="H",ENTRY!E39,"na")</f>
        <v>ANKUSH THAKUR</v>
      </c>
      <c r="V39" s="178">
        <f>IFERROR((COUNTIF($W$3:W39,W39)-1)*0.0001+W39,"NA")</f>
        <v>348</v>
      </c>
      <c r="W39" s="178">
        <f>IF(ENTRY!B39="H",ENTRY!BJ39,"na")</f>
        <v>348</v>
      </c>
      <c r="X39" s="178">
        <f>IF(ENTRY!B39="H",ENTRY!BK39,"na")</f>
        <v>69.599999999999994</v>
      </c>
    </row>
    <row r="40" spans="2:24" x14ac:dyDescent="0.25">
      <c r="B40" s="178" t="str">
        <f>IF(ENTRY!B40="S",ENTRY!A40,"na")</f>
        <v>na</v>
      </c>
      <c r="C40" s="178" t="str">
        <f>IF(ENTRY!B40="S",ENTRY!D40,"na")</f>
        <v>na</v>
      </c>
      <c r="D40" s="178" t="str">
        <f>IF(ENTRY!B40="S",ENTRY!B40,"na")</f>
        <v>na</v>
      </c>
      <c r="E40" s="178" t="str">
        <f>IF(ENTRY!B40="S",ENTRY!E40,"na")</f>
        <v>na</v>
      </c>
      <c r="F40" s="178" t="str">
        <f>IFERROR((COUNTIF($G$3:G40,G40)-1)*0.0001+G40,"NA")</f>
        <v>NA</v>
      </c>
      <c r="G40" s="178" t="str">
        <f>IF(ENTRY!B40="S",ENTRY!BJ40,"na")</f>
        <v>na</v>
      </c>
      <c r="H40" s="217" t="str">
        <f>IF(ENTRY!B40="S",ENTRY!BK40,"na")</f>
        <v>na</v>
      </c>
      <c r="J40" s="178" t="str">
        <f>IF(ENTRY!B40="C",ENTRY!A40,"na")</f>
        <v>na</v>
      </c>
      <c r="K40" s="178" t="str">
        <f>IF(ENTRY!B40="C",ENTRY!D40,"na")</f>
        <v>na</v>
      </c>
      <c r="L40" s="178" t="str">
        <f>IF(ENTRY!B40="C",ENTRY!B40,"na")</f>
        <v>na</v>
      </c>
      <c r="M40" s="178" t="str">
        <f>IF(ENTRY!B40="C",ENTRY!E40,"na")</f>
        <v>na</v>
      </c>
      <c r="N40" s="178" t="str">
        <f>IFERROR((COUNTIF($O$3:O40,O40)-1)*0.0001+O40,"NA")</f>
        <v>NA</v>
      </c>
      <c r="O40" s="178" t="str">
        <f>IF(ENTRY!B40="C",ENTRY!BJ40,"na")</f>
        <v>na</v>
      </c>
      <c r="P40" s="178" t="str">
        <f>IF(ENTRY!B40="C",ENTRY!BK40,"na")</f>
        <v>na</v>
      </c>
      <c r="R40" s="178">
        <f>IF(ENTRY!B40="H",ENTRY!A40,"na")</f>
        <v>38</v>
      </c>
      <c r="S40" s="178">
        <f>IF(ENTRY!B40="H",ENTRY!D40,"na")</f>
        <v>17603692</v>
      </c>
      <c r="T40" s="178" t="str">
        <f>IF(ENTRY!B40="H",ENTRY!B40,"na")</f>
        <v>H</v>
      </c>
      <c r="U40" s="178" t="str">
        <f>IF(ENTRY!B40="H",ENTRY!E40,"na")</f>
        <v>AYUSH NAWALIA</v>
      </c>
      <c r="V40" s="178">
        <f>IFERROR((COUNTIF($W$3:W40,W40)-1)*0.0001+W40,"NA")</f>
        <v>323</v>
      </c>
      <c r="W40" s="178">
        <f>IF(ENTRY!B40="H",ENTRY!BJ40,"na")</f>
        <v>323</v>
      </c>
      <c r="X40" s="178">
        <f>IF(ENTRY!B40="H",ENTRY!BK40,"na")</f>
        <v>64.599999999999994</v>
      </c>
    </row>
    <row r="41" spans="2:24" x14ac:dyDescent="0.25">
      <c r="B41" s="178" t="str">
        <f>IF(ENTRY!B41="S",ENTRY!A41,"na")</f>
        <v>na</v>
      </c>
      <c r="C41" s="178" t="str">
        <f>IF(ENTRY!B41="S",ENTRY!D41,"na")</f>
        <v>na</v>
      </c>
      <c r="D41" s="178" t="str">
        <f>IF(ENTRY!B41="S",ENTRY!B41,"na")</f>
        <v>na</v>
      </c>
      <c r="E41" s="178" t="str">
        <f>IF(ENTRY!B41="S",ENTRY!E41,"na")</f>
        <v>na</v>
      </c>
      <c r="F41" s="178" t="str">
        <f>IFERROR((COUNTIF($G$3:G41,G41)-1)*0.0001+G41,"NA")</f>
        <v>NA</v>
      </c>
      <c r="G41" s="178" t="str">
        <f>IF(ENTRY!B41="S",ENTRY!BJ41,"na")</f>
        <v>na</v>
      </c>
      <c r="H41" s="217" t="str">
        <f>IF(ENTRY!B41="S",ENTRY!BK41,"na")</f>
        <v>na</v>
      </c>
      <c r="J41" s="178" t="str">
        <f>IF(ENTRY!B41="C",ENTRY!A41,"na")</f>
        <v>na</v>
      </c>
      <c r="K41" s="178" t="str">
        <f>IF(ENTRY!B41="C",ENTRY!D41,"na")</f>
        <v>na</v>
      </c>
      <c r="L41" s="178" t="str">
        <f>IF(ENTRY!B41="C",ENTRY!B41,"na")</f>
        <v>na</v>
      </c>
      <c r="M41" s="178" t="str">
        <f>IF(ENTRY!B41="C",ENTRY!E41,"na")</f>
        <v>na</v>
      </c>
      <c r="N41" s="178" t="str">
        <f>IFERROR((COUNTIF($O$3:O41,O41)-1)*0.0001+O41,"NA")</f>
        <v>NA</v>
      </c>
      <c r="O41" s="178" t="str">
        <f>IF(ENTRY!B41="C",ENTRY!BJ41,"na")</f>
        <v>na</v>
      </c>
      <c r="P41" s="178" t="str">
        <f>IF(ENTRY!B41="C",ENTRY!BK41,"na")</f>
        <v>na</v>
      </c>
      <c r="R41" s="178">
        <f>IF(ENTRY!B41="H",ENTRY!A41,"na")</f>
        <v>39</v>
      </c>
      <c r="S41" s="178">
        <f>IF(ENTRY!B41="H",ENTRY!D41,"na")</f>
        <v>17603693</v>
      </c>
      <c r="T41" s="178" t="str">
        <f>IF(ENTRY!B41="H",ENTRY!B41,"na")</f>
        <v>H</v>
      </c>
      <c r="U41" s="178" t="str">
        <f>IF(ENTRY!B41="H",ENTRY!E41,"na")</f>
        <v>ANSHIKA VERMA</v>
      </c>
      <c r="V41" s="178">
        <f>IFERROR((COUNTIF($W$3:W41,W41)-1)*0.0001+W41,"NA")</f>
        <v>476</v>
      </c>
      <c r="W41" s="178">
        <f>IF(ENTRY!B41="H",ENTRY!BJ41,"na")</f>
        <v>476</v>
      </c>
      <c r="X41" s="178">
        <f>IF(ENTRY!B41="H",ENTRY!BK41,"na")</f>
        <v>95.2</v>
      </c>
    </row>
    <row r="42" spans="2:24" x14ac:dyDescent="0.25">
      <c r="B42" s="178" t="str">
        <f>IF(ENTRY!B42="S",ENTRY!A42,"na")</f>
        <v>na</v>
      </c>
      <c r="C42" s="178" t="str">
        <f>IF(ENTRY!B42="S",ENTRY!D42,"na")</f>
        <v>na</v>
      </c>
      <c r="D42" s="178" t="str">
        <f>IF(ENTRY!B42="S",ENTRY!B42,"na")</f>
        <v>na</v>
      </c>
      <c r="E42" s="178" t="str">
        <f>IF(ENTRY!B42="S",ENTRY!E42,"na")</f>
        <v>na</v>
      </c>
      <c r="F42" s="178" t="str">
        <f>IFERROR((COUNTIF($G$3:G42,G42)-1)*0.0001+G42,"NA")</f>
        <v>NA</v>
      </c>
      <c r="G42" s="178" t="str">
        <f>IF(ENTRY!B42="S",ENTRY!BJ42,"na")</f>
        <v>na</v>
      </c>
      <c r="H42" s="217" t="str">
        <f>IF(ENTRY!B42="S",ENTRY!BK42,"na")</f>
        <v>na</v>
      </c>
      <c r="J42" s="178" t="str">
        <f>IF(ENTRY!B42="C",ENTRY!A42,"na")</f>
        <v>na</v>
      </c>
      <c r="K42" s="178" t="str">
        <f>IF(ENTRY!B42="C",ENTRY!D42,"na")</f>
        <v>na</v>
      </c>
      <c r="L42" s="178" t="str">
        <f>IF(ENTRY!B42="C",ENTRY!B42,"na")</f>
        <v>na</v>
      </c>
      <c r="M42" s="178" t="str">
        <f>IF(ENTRY!B42="C",ENTRY!E42,"na")</f>
        <v>na</v>
      </c>
      <c r="N42" s="178" t="str">
        <f>IFERROR((COUNTIF($O$3:O42,O42)-1)*0.0001+O42,"NA")</f>
        <v>NA</v>
      </c>
      <c r="O42" s="178" t="str">
        <f>IF(ENTRY!B42="C",ENTRY!BJ42,"na")</f>
        <v>na</v>
      </c>
      <c r="P42" s="178" t="str">
        <f>IF(ENTRY!B42="C",ENTRY!BK42,"na")</f>
        <v>na</v>
      </c>
      <c r="R42" s="178">
        <f>IF(ENTRY!B42="H",ENTRY!A42,"na")</f>
        <v>40</v>
      </c>
      <c r="S42" s="178">
        <f>IF(ENTRY!B42="H",ENTRY!D42,"na")</f>
        <v>17603694</v>
      </c>
      <c r="T42" s="178" t="str">
        <f>IF(ENTRY!B42="H",ENTRY!B42,"na")</f>
        <v>H</v>
      </c>
      <c r="U42" s="178" t="str">
        <f>IF(ENTRY!B42="H",ENTRY!E42,"na")</f>
        <v>SONARIKA</v>
      </c>
      <c r="V42" s="178">
        <f>IFERROR((COUNTIF($W$3:W42,W42)-1)*0.0001+W42,"NA")</f>
        <v>439</v>
      </c>
      <c r="W42" s="178">
        <f>IF(ENTRY!B42="H",ENTRY!BJ42,"na")</f>
        <v>439</v>
      </c>
      <c r="X42" s="178">
        <f>IF(ENTRY!B42="H",ENTRY!BK42,"na")</f>
        <v>87.8</v>
      </c>
    </row>
    <row r="43" spans="2:24" x14ac:dyDescent="0.25">
      <c r="B43" s="178" t="str">
        <f>IF(ENTRY!B43="S",ENTRY!A43,"na")</f>
        <v>na</v>
      </c>
      <c r="C43" s="178" t="str">
        <f>IF(ENTRY!B43="S",ENTRY!D43,"na")</f>
        <v>na</v>
      </c>
      <c r="D43" s="178" t="str">
        <f>IF(ENTRY!B43="S",ENTRY!B43,"na")</f>
        <v>na</v>
      </c>
      <c r="E43" s="178" t="str">
        <f>IF(ENTRY!B43="S",ENTRY!E43,"na")</f>
        <v>na</v>
      </c>
      <c r="F43" s="178" t="str">
        <f>IFERROR((COUNTIF($G$3:G43,G43)-1)*0.0001+G43,"NA")</f>
        <v>NA</v>
      </c>
      <c r="G43" s="178" t="str">
        <f>IF(ENTRY!B43="S",ENTRY!BJ43,"na")</f>
        <v>na</v>
      </c>
      <c r="H43" s="217" t="str">
        <f>IF(ENTRY!B43="S",ENTRY!BK43,"na")</f>
        <v>na</v>
      </c>
      <c r="J43" s="178" t="str">
        <f>IF(ENTRY!B43="C",ENTRY!A43,"na")</f>
        <v>na</v>
      </c>
      <c r="K43" s="178" t="str">
        <f>IF(ENTRY!B43="C",ENTRY!D43,"na")</f>
        <v>na</v>
      </c>
      <c r="L43" s="178" t="str">
        <f>IF(ENTRY!B43="C",ENTRY!B43,"na")</f>
        <v>na</v>
      </c>
      <c r="M43" s="178" t="str">
        <f>IF(ENTRY!B43="C",ENTRY!E43,"na")</f>
        <v>na</v>
      </c>
      <c r="N43" s="178" t="str">
        <f>IFERROR((COUNTIF($O$3:O43,O43)-1)*0.0001+O43,"NA")</f>
        <v>NA</v>
      </c>
      <c r="O43" s="178" t="str">
        <f>IF(ENTRY!B43="C",ENTRY!BJ43,"na")</f>
        <v>na</v>
      </c>
      <c r="P43" s="178" t="str">
        <f>IF(ENTRY!B43="C",ENTRY!BK43,"na")</f>
        <v>na</v>
      </c>
      <c r="R43" s="178">
        <f>IF(ENTRY!B43="H",ENTRY!A43,"na")</f>
        <v>41</v>
      </c>
      <c r="S43" s="178">
        <f>IF(ENTRY!B43="H",ENTRY!D43,"na")</f>
        <v>17603695</v>
      </c>
      <c r="T43" s="178" t="str">
        <f>IF(ENTRY!B43="H",ENTRY!B43,"na")</f>
        <v>H</v>
      </c>
      <c r="U43" s="178" t="str">
        <f>IF(ENTRY!B43="H",ENTRY!E43,"na")</f>
        <v>SHAGUN THAKUR</v>
      </c>
      <c r="V43" s="178">
        <f>IFERROR((COUNTIF($W$3:W43,W43)-1)*0.0001+W43,"NA")</f>
        <v>447</v>
      </c>
      <c r="W43" s="178">
        <f>IF(ENTRY!B43="H",ENTRY!BJ43,"na")</f>
        <v>447</v>
      </c>
      <c r="X43" s="178">
        <f>IF(ENTRY!B43="H",ENTRY!BK43,"na")</f>
        <v>89.4</v>
      </c>
    </row>
    <row r="44" spans="2:24" x14ac:dyDescent="0.25">
      <c r="B44" s="178" t="str">
        <f>IF(ENTRY!B44="S",ENTRY!A44,"na")</f>
        <v>na</v>
      </c>
      <c r="C44" s="178" t="str">
        <f>IF(ENTRY!B44="S",ENTRY!D44,"na")</f>
        <v>na</v>
      </c>
      <c r="D44" s="178" t="str">
        <f>IF(ENTRY!B44="S",ENTRY!B44,"na")</f>
        <v>na</v>
      </c>
      <c r="E44" s="178" t="str">
        <f>IF(ENTRY!B44="S",ENTRY!E44,"na")</f>
        <v>na</v>
      </c>
      <c r="F44" s="178" t="str">
        <f>IFERROR((COUNTIF($G$3:G44,G44)-1)*0.0001+G44,"NA")</f>
        <v>NA</v>
      </c>
      <c r="G44" s="178" t="str">
        <f>IF(ENTRY!B44="S",ENTRY!BJ44,"na")</f>
        <v>na</v>
      </c>
      <c r="H44" s="217" t="str">
        <f>IF(ENTRY!B44="S",ENTRY!BK44,"na")</f>
        <v>na</v>
      </c>
      <c r="J44" s="178" t="str">
        <f>IF(ENTRY!B44="C",ENTRY!A44,"na")</f>
        <v>na</v>
      </c>
      <c r="K44" s="178" t="str">
        <f>IF(ENTRY!B44="C",ENTRY!D44,"na")</f>
        <v>na</v>
      </c>
      <c r="L44" s="178" t="str">
        <f>IF(ENTRY!B44="C",ENTRY!B44,"na")</f>
        <v>na</v>
      </c>
      <c r="M44" s="178" t="str">
        <f>IF(ENTRY!B44="C",ENTRY!E44,"na")</f>
        <v>na</v>
      </c>
      <c r="N44" s="178" t="str">
        <f>IFERROR((COUNTIF($O$3:O44,O44)-1)*0.0001+O44,"NA")</f>
        <v>NA</v>
      </c>
      <c r="O44" s="178" t="str">
        <f>IF(ENTRY!B44="C",ENTRY!BJ44,"na")</f>
        <v>na</v>
      </c>
      <c r="P44" s="178" t="str">
        <f>IF(ENTRY!B44="C",ENTRY!BK44,"na")</f>
        <v>na</v>
      </c>
      <c r="R44" s="178">
        <f>IF(ENTRY!B44="H",ENTRY!A44,"na")</f>
        <v>42</v>
      </c>
      <c r="S44" s="178">
        <f>IF(ENTRY!B44="H",ENTRY!D44,"na")</f>
        <v>17603696</v>
      </c>
      <c r="T44" s="178" t="str">
        <f>IF(ENTRY!B44="H",ENTRY!B44,"na")</f>
        <v>H</v>
      </c>
      <c r="U44" s="178" t="str">
        <f>IF(ENTRY!B44="H",ENTRY!E44,"na")</f>
        <v>SIDHARTH DHADWAL</v>
      </c>
      <c r="V44" s="178">
        <f>IFERROR((COUNTIF($W$3:W44,W44)-1)*0.0001+W44,"NA")</f>
        <v>388</v>
      </c>
      <c r="W44" s="178">
        <f>IF(ENTRY!B44="H",ENTRY!BJ44,"na")</f>
        <v>388</v>
      </c>
      <c r="X44" s="178">
        <f>IF(ENTRY!B44="H",ENTRY!BK44,"na")</f>
        <v>77.599999999999994</v>
      </c>
    </row>
    <row r="45" spans="2:24" x14ac:dyDescent="0.25">
      <c r="B45" s="178" t="str">
        <f>IF(ENTRY!B45="S",ENTRY!A45,"na")</f>
        <v>na</v>
      </c>
      <c r="C45" s="178" t="str">
        <f>IF(ENTRY!B45="S",ENTRY!D45,"na")</f>
        <v>na</v>
      </c>
      <c r="D45" s="178" t="str">
        <f>IF(ENTRY!B45="S",ENTRY!B45,"na")</f>
        <v>na</v>
      </c>
      <c r="E45" s="178" t="str">
        <f>IF(ENTRY!B45="S",ENTRY!E45,"na")</f>
        <v>na</v>
      </c>
      <c r="F45" s="178" t="str">
        <f>IFERROR((COUNTIF($G$3:G45,G45)-1)*0.0001+G45,"NA")</f>
        <v>NA</v>
      </c>
      <c r="G45" s="178" t="str">
        <f>IF(ENTRY!B45="S",ENTRY!BJ45,"na")</f>
        <v>na</v>
      </c>
      <c r="H45" s="217" t="str">
        <f>IF(ENTRY!B45="S",ENTRY!BK45,"na")</f>
        <v>na</v>
      </c>
      <c r="J45" s="178" t="str">
        <f>IF(ENTRY!B45="C",ENTRY!A45,"na")</f>
        <v>na</v>
      </c>
      <c r="K45" s="178" t="str">
        <f>IF(ENTRY!B45="C",ENTRY!D45,"na")</f>
        <v>na</v>
      </c>
      <c r="L45" s="178" t="str">
        <f>IF(ENTRY!B45="C",ENTRY!B45,"na")</f>
        <v>na</v>
      </c>
      <c r="M45" s="178" t="str">
        <f>IF(ENTRY!B45="C",ENTRY!E45,"na")</f>
        <v>na</v>
      </c>
      <c r="N45" s="178" t="str">
        <f>IFERROR((COUNTIF($O$3:O45,O45)-1)*0.0001+O45,"NA")</f>
        <v>NA</v>
      </c>
      <c r="O45" s="178" t="str">
        <f>IF(ENTRY!B45="C",ENTRY!BJ45,"na")</f>
        <v>na</v>
      </c>
      <c r="P45" s="178" t="str">
        <f>IF(ENTRY!B45="C",ENTRY!BK45,"na")</f>
        <v>na</v>
      </c>
      <c r="R45" s="178">
        <f>IF(ENTRY!B45="H",ENTRY!A45,"na")</f>
        <v>43</v>
      </c>
      <c r="S45" s="178">
        <f>IF(ENTRY!B45="H",ENTRY!D45,"na")</f>
        <v>17603697</v>
      </c>
      <c r="T45" s="178" t="str">
        <f>IF(ENTRY!B45="H",ENTRY!B45,"na")</f>
        <v>H</v>
      </c>
      <c r="U45" s="178" t="str">
        <f>IF(ENTRY!B45="H",ENTRY!E45,"na")</f>
        <v>ANCHAL</v>
      </c>
      <c r="V45" s="178">
        <f>IFERROR((COUNTIF($W$3:W45,W45)-1)*0.0001+W45,"NA")</f>
        <v>354</v>
      </c>
      <c r="W45" s="178">
        <f>IF(ENTRY!B45="H",ENTRY!BJ45,"na")</f>
        <v>354</v>
      </c>
      <c r="X45" s="178">
        <f>IF(ENTRY!B45="H",ENTRY!BK45,"na")</f>
        <v>70.8</v>
      </c>
    </row>
    <row r="46" spans="2:24" x14ac:dyDescent="0.25">
      <c r="B46" s="178" t="str">
        <f>IF(ENTRY!B46="S",ENTRY!A46,"na")</f>
        <v>na</v>
      </c>
      <c r="C46" s="178" t="str">
        <f>IF(ENTRY!B46="S",ENTRY!D46,"na")</f>
        <v>na</v>
      </c>
      <c r="D46" s="178" t="str">
        <f>IF(ENTRY!B46="S",ENTRY!B46,"na")</f>
        <v>na</v>
      </c>
      <c r="E46" s="178" t="str">
        <f>IF(ENTRY!B46="S",ENTRY!E46,"na")</f>
        <v>na</v>
      </c>
      <c r="F46" s="178" t="str">
        <f>IFERROR((COUNTIF($G$3:G46,G46)-1)*0.0001+G46,"NA")</f>
        <v>NA</v>
      </c>
      <c r="G46" s="178" t="str">
        <f>IF(ENTRY!B46="S",ENTRY!BJ46,"na")</f>
        <v>na</v>
      </c>
      <c r="H46" s="217" t="str">
        <f>IF(ENTRY!B46="S",ENTRY!BK46,"na")</f>
        <v>na</v>
      </c>
      <c r="J46" s="178" t="str">
        <f>IF(ENTRY!B46="C",ENTRY!A46,"na")</f>
        <v>na</v>
      </c>
      <c r="K46" s="178" t="str">
        <f>IF(ENTRY!B46="C",ENTRY!D46,"na")</f>
        <v>na</v>
      </c>
      <c r="L46" s="178" t="str">
        <f>IF(ENTRY!B46="C",ENTRY!B46,"na")</f>
        <v>na</v>
      </c>
      <c r="M46" s="178" t="str">
        <f>IF(ENTRY!B46="C",ENTRY!E46,"na")</f>
        <v>na</v>
      </c>
      <c r="N46" s="178" t="str">
        <f>IFERROR((COUNTIF($O$3:O46,O46)-1)*0.0001+O46,"NA")</f>
        <v>NA</v>
      </c>
      <c r="O46" s="178" t="str">
        <f>IF(ENTRY!B46="C",ENTRY!BJ46,"na")</f>
        <v>na</v>
      </c>
      <c r="P46" s="178" t="str">
        <f>IF(ENTRY!B46="C",ENTRY!BK46,"na")</f>
        <v>na</v>
      </c>
      <c r="R46" s="178">
        <f>IF(ENTRY!B46="H",ENTRY!A46,"na")</f>
        <v>44</v>
      </c>
      <c r="S46" s="178">
        <f>IF(ENTRY!B46="H",ENTRY!D46,"na")</f>
        <v>17603698</v>
      </c>
      <c r="T46" s="178" t="str">
        <f>IF(ENTRY!B46="H",ENTRY!B46,"na")</f>
        <v>H</v>
      </c>
      <c r="U46" s="178" t="str">
        <f>IF(ENTRY!B46="H",ENTRY!E46,"na")</f>
        <v>ADITYA RANA</v>
      </c>
      <c r="V46" s="178">
        <f>IFERROR((COUNTIF($W$3:W46,W46)-1)*0.0001+W46,"NA")</f>
        <v>422</v>
      </c>
      <c r="W46" s="178">
        <f>IF(ENTRY!B46="H",ENTRY!BJ46,"na")</f>
        <v>422</v>
      </c>
      <c r="X46" s="178">
        <f>IF(ENTRY!B46="H",ENTRY!BK46,"na")</f>
        <v>84.4</v>
      </c>
    </row>
    <row r="47" spans="2:24" x14ac:dyDescent="0.25">
      <c r="B47" s="178" t="str">
        <f>IF(ENTRY!B47="S",ENTRY!A47,"na")</f>
        <v>na</v>
      </c>
      <c r="C47" s="178" t="str">
        <f>IF(ENTRY!B47="S",ENTRY!D47,"na")</f>
        <v>na</v>
      </c>
      <c r="D47" s="178" t="str">
        <f>IF(ENTRY!B47="S",ENTRY!B47,"na")</f>
        <v>na</v>
      </c>
      <c r="E47" s="178" t="str">
        <f>IF(ENTRY!B47="S",ENTRY!E47,"na")</f>
        <v>na</v>
      </c>
      <c r="F47" s="178" t="str">
        <f>IFERROR((COUNTIF($G$3:G47,G47)-1)*0.0001+G47,"NA")</f>
        <v>NA</v>
      </c>
      <c r="G47" s="178" t="str">
        <f>IF(ENTRY!B47="S",ENTRY!BJ47,"na")</f>
        <v>na</v>
      </c>
      <c r="H47" s="217" t="str">
        <f>IF(ENTRY!B47="S",ENTRY!BK47,"na")</f>
        <v>na</v>
      </c>
      <c r="J47" s="178" t="str">
        <f>IF(ENTRY!B47="C",ENTRY!A47,"na")</f>
        <v>na</v>
      </c>
      <c r="K47" s="178" t="str">
        <f>IF(ENTRY!B47="C",ENTRY!D47,"na")</f>
        <v>na</v>
      </c>
      <c r="L47" s="178" t="str">
        <f>IF(ENTRY!B47="C",ENTRY!B47,"na")</f>
        <v>na</v>
      </c>
      <c r="M47" s="178" t="str">
        <f>IF(ENTRY!B47="C",ENTRY!E47,"na")</f>
        <v>na</v>
      </c>
      <c r="N47" s="178" t="str">
        <f>IFERROR((COUNTIF($O$3:O47,O47)-1)*0.0001+O47,"NA")</f>
        <v>NA</v>
      </c>
      <c r="O47" s="178" t="str">
        <f>IF(ENTRY!B47="C",ENTRY!BJ47,"na")</f>
        <v>na</v>
      </c>
      <c r="P47" s="178" t="str">
        <f>IF(ENTRY!B47="C",ENTRY!BK47,"na")</f>
        <v>na</v>
      </c>
      <c r="R47" s="178">
        <f>IF(ENTRY!B47="H",ENTRY!A47,"na")</f>
        <v>45</v>
      </c>
      <c r="S47" s="178">
        <f>IF(ENTRY!B47="H",ENTRY!D47,"na")</f>
        <v>17603699</v>
      </c>
      <c r="T47" s="178" t="str">
        <f>IF(ENTRY!B47="H",ENTRY!B47,"na")</f>
        <v>H</v>
      </c>
      <c r="U47" s="178" t="str">
        <f>IF(ENTRY!B47="H",ENTRY!E47,"na")</f>
        <v>HARSH</v>
      </c>
      <c r="V47" s="178">
        <f>IFERROR((COUNTIF($W$3:W47,W47)-1)*0.0001+W47,"NA")</f>
        <v>295</v>
      </c>
      <c r="W47" s="178">
        <f>IF(ENTRY!B47="H",ENTRY!BJ47,"na")</f>
        <v>295</v>
      </c>
      <c r="X47" s="178">
        <f>IF(ENTRY!B47="H",ENTRY!BK47,"na")</f>
        <v>59</v>
      </c>
    </row>
    <row r="48" spans="2:24" x14ac:dyDescent="0.25">
      <c r="B48" s="178" t="str">
        <f>IF(ENTRY!B48="S",ENTRY!A48,"na")</f>
        <v>na</v>
      </c>
      <c r="C48" s="178" t="str">
        <f>IF(ENTRY!B48="S",ENTRY!D48,"na")</f>
        <v>na</v>
      </c>
      <c r="D48" s="178" t="str">
        <f>IF(ENTRY!B48="S",ENTRY!B48,"na")</f>
        <v>na</v>
      </c>
      <c r="E48" s="178" t="str">
        <f>IF(ENTRY!B48="S",ENTRY!E48,"na")</f>
        <v>na</v>
      </c>
      <c r="F48" s="178" t="str">
        <f>IFERROR((COUNTIF($G$3:G48,G48)-1)*0.0001+G48,"NA")</f>
        <v>NA</v>
      </c>
      <c r="G48" s="178" t="str">
        <f>IF(ENTRY!B48="S",ENTRY!BJ48,"na")</f>
        <v>na</v>
      </c>
      <c r="H48" s="217" t="str">
        <f>IF(ENTRY!B48="S",ENTRY!BK48,"na")</f>
        <v>na</v>
      </c>
      <c r="J48" s="178" t="str">
        <f>IF(ENTRY!B48="C",ENTRY!A48,"na")</f>
        <v>na</v>
      </c>
      <c r="K48" s="178" t="str">
        <f>IF(ENTRY!B48="C",ENTRY!D48,"na")</f>
        <v>na</v>
      </c>
      <c r="L48" s="178" t="str">
        <f>IF(ENTRY!B48="C",ENTRY!B48,"na")</f>
        <v>na</v>
      </c>
      <c r="M48" s="178" t="str">
        <f>IF(ENTRY!B48="C",ENTRY!E48,"na")</f>
        <v>na</v>
      </c>
      <c r="N48" s="178" t="str">
        <f>IFERROR((COUNTIF($O$3:O48,O48)-1)*0.0001+O48,"NA")</f>
        <v>NA</v>
      </c>
      <c r="O48" s="178" t="str">
        <f>IF(ENTRY!B48="C",ENTRY!BJ48,"na")</f>
        <v>na</v>
      </c>
      <c r="P48" s="178" t="str">
        <f>IF(ENTRY!B48="C",ENTRY!BK48,"na")</f>
        <v>na</v>
      </c>
      <c r="R48" s="178">
        <f>IF(ENTRY!B48="H",ENTRY!A48,"na")</f>
        <v>46</v>
      </c>
      <c r="S48" s="178">
        <f>IF(ENTRY!B48="H",ENTRY!D48,"na")</f>
        <v>17603700</v>
      </c>
      <c r="T48" s="178" t="str">
        <f>IF(ENTRY!B48="H",ENTRY!B48,"na")</f>
        <v>H</v>
      </c>
      <c r="U48" s="178" t="str">
        <f>IF(ENTRY!B48="H",ENTRY!E48,"na")</f>
        <v>IKSHUMAN GHALE</v>
      </c>
      <c r="V48" s="178">
        <f>IFERROR((COUNTIF($W$3:W48,W48)-1)*0.0001+W48,"NA")</f>
        <v>354.00009999999997</v>
      </c>
      <c r="W48" s="178">
        <f>IF(ENTRY!B48="H",ENTRY!BJ48,"na")</f>
        <v>354</v>
      </c>
      <c r="X48" s="178">
        <f>IF(ENTRY!B48="H",ENTRY!BK48,"na")</f>
        <v>70.8</v>
      </c>
    </row>
    <row r="49" spans="2:24" x14ac:dyDescent="0.25">
      <c r="B49" s="178" t="str">
        <f>IF(ENTRY!B49="S",ENTRY!A49,"na")</f>
        <v>na</v>
      </c>
      <c r="C49" s="178" t="str">
        <f>IF(ENTRY!B49="S",ENTRY!D49,"na")</f>
        <v>na</v>
      </c>
      <c r="D49" s="178" t="str">
        <f>IF(ENTRY!B49="S",ENTRY!B49,"na")</f>
        <v>na</v>
      </c>
      <c r="E49" s="178" t="str">
        <f>IF(ENTRY!B49="S",ENTRY!E49,"na")</f>
        <v>na</v>
      </c>
      <c r="F49" s="178" t="str">
        <f>IFERROR((COUNTIF($G$3:G49,G49)-1)*0.0001+G49,"NA")</f>
        <v>NA</v>
      </c>
      <c r="G49" s="178" t="str">
        <f>IF(ENTRY!B49="S",ENTRY!BJ49,"na")</f>
        <v>na</v>
      </c>
      <c r="H49" s="217" t="str">
        <f>IF(ENTRY!B49="S",ENTRY!BK49,"na")</f>
        <v>na</v>
      </c>
      <c r="J49" s="178" t="str">
        <f>IF(ENTRY!B49="C",ENTRY!A49,"na")</f>
        <v>na</v>
      </c>
      <c r="K49" s="178" t="str">
        <f>IF(ENTRY!B49="C",ENTRY!D49,"na")</f>
        <v>na</v>
      </c>
      <c r="L49" s="178" t="str">
        <f>IF(ENTRY!B49="C",ENTRY!B49,"na")</f>
        <v>na</v>
      </c>
      <c r="M49" s="178" t="str">
        <f>IF(ENTRY!B49="C",ENTRY!E49,"na")</f>
        <v>na</v>
      </c>
      <c r="N49" s="178" t="str">
        <f>IFERROR((COUNTIF($O$3:O49,O49)-1)*0.0001+O49,"NA")</f>
        <v>NA</v>
      </c>
      <c r="O49" s="178" t="str">
        <f>IF(ENTRY!B49="C",ENTRY!BJ49,"na")</f>
        <v>na</v>
      </c>
      <c r="P49" s="178" t="str">
        <f>IF(ENTRY!B49="C",ENTRY!BK49,"na")</f>
        <v>na</v>
      </c>
      <c r="R49" s="178">
        <f>IF(ENTRY!B49="H",ENTRY!A49,"na")</f>
        <v>47</v>
      </c>
      <c r="S49" s="178">
        <f>IF(ENTRY!B49="H",ENTRY!D49,"na")</f>
        <v>17603701</v>
      </c>
      <c r="T49" s="178" t="str">
        <f>IF(ENTRY!B49="H",ENTRY!B49,"na")</f>
        <v>H</v>
      </c>
      <c r="U49" s="178" t="str">
        <f>IF(ENTRY!B49="H",ENTRY!E49,"na")</f>
        <v>MEHAK</v>
      </c>
      <c r="V49" s="178">
        <f>IFERROR((COUNTIF($W$3:W49,W49)-1)*0.0001+W49,"NA")</f>
        <v>325</v>
      </c>
      <c r="W49" s="178">
        <f>IF(ENTRY!B49="H",ENTRY!BJ49,"na")</f>
        <v>325</v>
      </c>
      <c r="X49" s="178">
        <f>IF(ENTRY!B49="H",ENTRY!BK49,"na")</f>
        <v>65</v>
      </c>
    </row>
    <row r="50" spans="2:24" x14ac:dyDescent="0.25">
      <c r="B50" s="178" t="str">
        <f>IF(ENTRY!B50="S",ENTRY!A50,"na")</f>
        <v>na</v>
      </c>
      <c r="C50" s="178" t="str">
        <f>IF(ENTRY!B50="S",ENTRY!D50,"na")</f>
        <v>na</v>
      </c>
      <c r="D50" s="178" t="str">
        <f>IF(ENTRY!B50="S",ENTRY!B50,"na")</f>
        <v>na</v>
      </c>
      <c r="E50" s="178" t="str">
        <f>IF(ENTRY!B50="S",ENTRY!E50,"na")</f>
        <v>na</v>
      </c>
      <c r="F50" s="178" t="str">
        <f>IFERROR((COUNTIF($G$3:G50,G50)-1)*0.0001+G50,"NA")</f>
        <v>NA</v>
      </c>
      <c r="G50" s="178" t="str">
        <f>IF(ENTRY!B50="S",ENTRY!BJ50,"na")</f>
        <v>na</v>
      </c>
      <c r="H50" s="217" t="str">
        <f>IF(ENTRY!B50="S",ENTRY!BK50,"na")</f>
        <v>na</v>
      </c>
      <c r="J50" s="178" t="str">
        <f>IF(ENTRY!B50="C",ENTRY!A50,"na")</f>
        <v>na</v>
      </c>
      <c r="K50" s="178" t="str">
        <f>IF(ENTRY!B50="C",ENTRY!D50,"na")</f>
        <v>na</v>
      </c>
      <c r="L50" s="178" t="str">
        <f>IF(ENTRY!B50="C",ENTRY!B50,"na")</f>
        <v>na</v>
      </c>
      <c r="M50" s="178" t="str">
        <f>IF(ENTRY!B50="C",ENTRY!E50,"na")</f>
        <v>na</v>
      </c>
      <c r="N50" s="178" t="str">
        <f>IFERROR((COUNTIF($O$3:O50,O50)-1)*0.0001+O50,"NA")</f>
        <v>NA</v>
      </c>
      <c r="O50" s="178" t="str">
        <f>IF(ENTRY!B50="C",ENTRY!BJ50,"na")</f>
        <v>na</v>
      </c>
      <c r="P50" s="178" t="str">
        <f>IF(ENTRY!B50="C",ENTRY!BK50,"na")</f>
        <v>na</v>
      </c>
      <c r="R50" s="178">
        <f>IF(ENTRY!B50="H",ENTRY!A50,"na")</f>
        <v>48</v>
      </c>
      <c r="S50" s="178">
        <f>IF(ENTRY!B50="H",ENTRY!D50,"na")</f>
        <v>17603702</v>
      </c>
      <c r="T50" s="178" t="str">
        <f>IF(ENTRY!B50="H",ENTRY!B50,"na")</f>
        <v>H</v>
      </c>
      <c r="U50" s="178" t="str">
        <f>IF(ENTRY!B50="H",ENTRY!E50,"na")</f>
        <v>SHAKSSHI</v>
      </c>
      <c r="V50" s="178">
        <f>IFERROR((COUNTIF($W$3:W50,W50)-1)*0.0001+W50,"NA")</f>
        <v>403</v>
      </c>
      <c r="W50" s="178">
        <f>IF(ENTRY!B50="H",ENTRY!BJ50,"na")</f>
        <v>403</v>
      </c>
      <c r="X50" s="178">
        <f>IF(ENTRY!B50="H",ENTRY!BK50,"na")</f>
        <v>80.599999999999994</v>
      </c>
    </row>
    <row r="51" spans="2:24" x14ac:dyDescent="0.25">
      <c r="B51" s="178" t="str">
        <f>IF(ENTRY!B51="S",ENTRY!A51,"na")</f>
        <v>na</v>
      </c>
      <c r="C51" s="178" t="str">
        <f>IF(ENTRY!B51="S",ENTRY!D51,"na")</f>
        <v>na</v>
      </c>
      <c r="D51" s="178" t="str">
        <f>IF(ENTRY!B51="S",ENTRY!B51,"na")</f>
        <v>na</v>
      </c>
      <c r="E51" s="178" t="str">
        <f>IF(ENTRY!B51="S",ENTRY!E51,"na")</f>
        <v>na</v>
      </c>
      <c r="F51" s="178" t="str">
        <f>IFERROR((COUNTIF($G$3:G51,G51)-1)*0.0001+G51,"NA")</f>
        <v>NA</v>
      </c>
      <c r="G51" s="178" t="str">
        <f>IF(ENTRY!B51="S",ENTRY!BJ51,"na")</f>
        <v>na</v>
      </c>
      <c r="H51" s="217" t="str">
        <f>IF(ENTRY!B51="S",ENTRY!BK51,"na")</f>
        <v>na</v>
      </c>
      <c r="J51" s="178" t="str">
        <f>IF(ENTRY!B51="C",ENTRY!A51,"na")</f>
        <v>na</v>
      </c>
      <c r="K51" s="178" t="str">
        <f>IF(ENTRY!B51="C",ENTRY!D51,"na")</f>
        <v>na</v>
      </c>
      <c r="L51" s="178" t="str">
        <f>IF(ENTRY!B51="C",ENTRY!B51,"na")</f>
        <v>na</v>
      </c>
      <c r="M51" s="178" t="str">
        <f>IF(ENTRY!B51="C",ENTRY!E51,"na")</f>
        <v>na</v>
      </c>
      <c r="N51" s="178" t="str">
        <f>IFERROR((COUNTIF($O$3:O51,O51)-1)*0.0001+O51,"NA")</f>
        <v>NA</v>
      </c>
      <c r="O51" s="178" t="str">
        <f>IF(ENTRY!B51="C",ENTRY!BJ51,"na")</f>
        <v>na</v>
      </c>
      <c r="P51" s="178" t="str">
        <f>IF(ENTRY!B51="C",ENTRY!BK51,"na")</f>
        <v>na</v>
      </c>
      <c r="R51" s="178">
        <f>IF(ENTRY!B51="H",ENTRY!A51,"na")</f>
        <v>49</v>
      </c>
      <c r="S51" s="178">
        <f>IF(ENTRY!B51="H",ENTRY!D51,"na")</f>
        <v>17603703</v>
      </c>
      <c r="T51" s="178" t="str">
        <f>IF(ENTRY!B51="H",ENTRY!B51,"na")</f>
        <v>H</v>
      </c>
      <c r="U51" s="178" t="str">
        <f>IF(ENTRY!B51="H",ENTRY!E51,"na")</f>
        <v>RISHITA</v>
      </c>
      <c r="V51" s="178">
        <f>IFERROR((COUNTIF($W$3:W51,W51)-1)*0.0001+W51,"NA")</f>
        <v>403.00009999999997</v>
      </c>
      <c r="W51" s="178">
        <f>IF(ENTRY!B51="H",ENTRY!BJ51,"na")</f>
        <v>403</v>
      </c>
      <c r="X51" s="178">
        <f>IF(ENTRY!B51="H",ENTRY!BK51,"na")</f>
        <v>80.599999999999994</v>
      </c>
    </row>
    <row r="52" spans="2:24" x14ac:dyDescent="0.25">
      <c r="B52" s="178" t="str">
        <f>IF(ENTRY!B52="S",ENTRY!A52,"na")</f>
        <v>na</v>
      </c>
      <c r="C52" s="178" t="str">
        <f>IF(ENTRY!B52="S",ENTRY!D52,"na")</f>
        <v>na</v>
      </c>
      <c r="D52" s="178" t="str">
        <f>IF(ENTRY!B52="S",ENTRY!B52,"na")</f>
        <v>na</v>
      </c>
      <c r="E52" s="178" t="str">
        <f>IF(ENTRY!B52="S",ENTRY!E52,"na")</f>
        <v>na</v>
      </c>
      <c r="F52" s="178" t="str">
        <f>IFERROR((COUNTIF($G$3:G52,G52)-1)*0.0001+G52,"NA")</f>
        <v>NA</v>
      </c>
      <c r="G52" s="178" t="str">
        <f>IF(ENTRY!B52="S",ENTRY!BJ52,"na")</f>
        <v>na</v>
      </c>
      <c r="H52" s="217" t="str">
        <f>IF(ENTRY!B52="S",ENTRY!BK52,"na")</f>
        <v>na</v>
      </c>
      <c r="J52" s="178" t="str">
        <f>IF(ENTRY!B52="C",ENTRY!A52,"na")</f>
        <v>na</v>
      </c>
      <c r="K52" s="178" t="str">
        <f>IF(ENTRY!B52="C",ENTRY!D52,"na")</f>
        <v>na</v>
      </c>
      <c r="L52" s="178" t="str">
        <f>IF(ENTRY!B52="C",ENTRY!B52,"na")</f>
        <v>na</v>
      </c>
      <c r="M52" s="178" t="str">
        <f>IF(ENTRY!B52="C",ENTRY!E52,"na")</f>
        <v>na</v>
      </c>
      <c r="N52" s="178" t="str">
        <f>IFERROR((COUNTIF($O$3:O52,O52)-1)*0.0001+O52,"NA")</f>
        <v>NA</v>
      </c>
      <c r="O52" s="178" t="str">
        <f>IF(ENTRY!B52="C",ENTRY!BJ52,"na")</f>
        <v>na</v>
      </c>
      <c r="P52" s="178" t="str">
        <f>IF(ENTRY!B52="C",ENTRY!BK52,"na")</f>
        <v>na</v>
      </c>
      <c r="R52" s="178">
        <f>IF(ENTRY!B52="H",ENTRY!A52,"na")</f>
        <v>50</v>
      </c>
      <c r="S52" s="178">
        <f>IF(ENTRY!B52="H",ENTRY!D52,"na")</f>
        <v>17603704</v>
      </c>
      <c r="T52" s="178" t="str">
        <f>IF(ENTRY!B52="H",ENTRY!B52,"na")</f>
        <v>H</v>
      </c>
      <c r="U52" s="178" t="str">
        <f>IF(ENTRY!B52="H",ENTRY!E52,"na")</f>
        <v>PRIYA KATOCH</v>
      </c>
      <c r="V52" s="178">
        <f>IFERROR((COUNTIF($W$3:W52,W52)-1)*0.0001+W52,"NA")</f>
        <v>328</v>
      </c>
      <c r="W52" s="178">
        <f>IF(ENTRY!B52="H",ENTRY!BJ52,"na")</f>
        <v>328</v>
      </c>
      <c r="X52" s="178">
        <f>IF(ENTRY!B52="H",ENTRY!BK52,"na")</f>
        <v>65.599999999999994</v>
      </c>
    </row>
    <row r="53" spans="2:24" x14ac:dyDescent="0.25">
      <c r="B53" s="178" t="str">
        <f>IF(ENTRY!B53="S",ENTRY!A53,"na")</f>
        <v>na</v>
      </c>
      <c r="C53" s="178" t="str">
        <f>IF(ENTRY!B53="S",ENTRY!D53,"na")</f>
        <v>na</v>
      </c>
      <c r="D53" s="178" t="str">
        <f>IF(ENTRY!B53="S",ENTRY!B53,"na")</f>
        <v>na</v>
      </c>
      <c r="E53" s="178" t="str">
        <f>IF(ENTRY!B53="S",ENTRY!E53,"na")</f>
        <v>na</v>
      </c>
      <c r="F53" s="178" t="str">
        <f>IFERROR((COUNTIF($G$3:G53,G53)-1)*0.0001+G53,"NA")</f>
        <v>NA</v>
      </c>
      <c r="G53" s="178" t="str">
        <f>IF(ENTRY!B53="S",ENTRY!BJ53,"na")</f>
        <v>na</v>
      </c>
      <c r="H53" s="217" t="str">
        <f>IF(ENTRY!B53="S",ENTRY!BK53,"na")</f>
        <v>na</v>
      </c>
      <c r="J53" s="178" t="str">
        <f>IF(ENTRY!B53="C",ENTRY!A53,"na")</f>
        <v>na</v>
      </c>
      <c r="K53" s="178" t="str">
        <f>IF(ENTRY!B53="C",ENTRY!D53,"na")</f>
        <v>na</v>
      </c>
      <c r="L53" s="178" t="str">
        <f>IF(ENTRY!B53="C",ENTRY!B53,"na")</f>
        <v>na</v>
      </c>
      <c r="M53" s="178" t="str">
        <f>IF(ENTRY!B53="C",ENTRY!E53,"na")</f>
        <v>na</v>
      </c>
      <c r="N53" s="178" t="str">
        <f>IFERROR((COUNTIF($O$3:O53,O53)-1)*0.0001+O53,"NA")</f>
        <v>NA</v>
      </c>
      <c r="O53" s="178" t="str">
        <f>IF(ENTRY!B53="C",ENTRY!BJ53,"na")</f>
        <v>na</v>
      </c>
      <c r="P53" s="178" t="str">
        <f>IF(ENTRY!B53="C",ENTRY!BK53,"na")</f>
        <v>na</v>
      </c>
      <c r="R53" s="178">
        <f>IF(ENTRY!B53="H",ENTRY!A53,"na")</f>
        <v>51</v>
      </c>
      <c r="S53" s="178">
        <f>IF(ENTRY!B53="H",ENTRY!D53,"na")</f>
        <v>17603705</v>
      </c>
      <c r="T53" s="178" t="str">
        <f>IF(ENTRY!B53="H",ENTRY!B53,"na")</f>
        <v>H</v>
      </c>
      <c r="U53" s="178" t="str">
        <f>IF(ENTRY!B53="H",ENTRY!E53,"na")</f>
        <v>NIKHIL BHATT</v>
      </c>
      <c r="V53" s="178">
        <f>IFERROR((COUNTIF($W$3:W53,W53)-1)*0.0001+W53,"NA")</f>
        <v>392</v>
      </c>
      <c r="W53" s="178">
        <f>IF(ENTRY!B53="H",ENTRY!BJ53,"na")</f>
        <v>392</v>
      </c>
      <c r="X53" s="178">
        <f>IF(ENTRY!B53="H",ENTRY!BK53,"na")</f>
        <v>78.400000000000006</v>
      </c>
    </row>
    <row r="54" spans="2:24" x14ac:dyDescent="0.25">
      <c r="B54" s="178" t="str">
        <f>IF(ENTRY!B54="S",ENTRY!A54,"na")</f>
        <v>na</v>
      </c>
      <c r="C54" s="178" t="str">
        <f>IF(ENTRY!B54="S",ENTRY!D54,"na")</f>
        <v>na</v>
      </c>
      <c r="D54" s="178" t="str">
        <f>IF(ENTRY!B54="S",ENTRY!B54,"na")</f>
        <v>na</v>
      </c>
      <c r="E54" s="178" t="str">
        <f>IF(ENTRY!B54="S",ENTRY!E54,"na")</f>
        <v>na</v>
      </c>
      <c r="F54" s="178" t="str">
        <f>IFERROR((COUNTIF($G$3:G54,G54)-1)*0.0001+G54,"NA")</f>
        <v>NA</v>
      </c>
      <c r="G54" s="178" t="str">
        <f>IF(ENTRY!B54="S",ENTRY!BJ54,"na")</f>
        <v>na</v>
      </c>
      <c r="H54" s="217" t="str">
        <f>IF(ENTRY!B54="S",ENTRY!BK54,"na")</f>
        <v>na</v>
      </c>
      <c r="J54" s="178" t="str">
        <f>IF(ENTRY!B54="C",ENTRY!A54,"na")</f>
        <v>na</v>
      </c>
      <c r="K54" s="178" t="str">
        <f>IF(ENTRY!B54="C",ENTRY!D54,"na")</f>
        <v>na</v>
      </c>
      <c r="L54" s="178" t="str">
        <f>IF(ENTRY!B54="C",ENTRY!B54,"na")</f>
        <v>na</v>
      </c>
      <c r="M54" s="178" t="str">
        <f>IF(ENTRY!B54="C",ENTRY!E54,"na")</f>
        <v>na</v>
      </c>
      <c r="N54" s="178" t="str">
        <f>IFERROR((COUNTIF($O$3:O54,O54)-1)*0.0001+O54,"NA")</f>
        <v>NA</v>
      </c>
      <c r="O54" s="178" t="str">
        <f>IF(ENTRY!B54="C",ENTRY!BJ54,"na")</f>
        <v>na</v>
      </c>
      <c r="P54" s="178" t="str">
        <f>IF(ENTRY!B54="C",ENTRY!BK54,"na")</f>
        <v>na</v>
      </c>
      <c r="R54" s="178">
        <f>IF(ENTRY!B54="H",ENTRY!A54,"na")</f>
        <v>52</v>
      </c>
      <c r="S54" s="178">
        <f>IF(ENTRY!B54="H",ENTRY!D54,"na")</f>
        <v>17603706</v>
      </c>
      <c r="T54" s="178" t="str">
        <f>IF(ENTRY!B54="H",ENTRY!B54,"na")</f>
        <v>H</v>
      </c>
      <c r="U54" s="178" t="str">
        <f>IF(ENTRY!B54="H",ENTRY!E54,"na")</f>
        <v>MANDEEP</v>
      </c>
      <c r="V54" s="178">
        <f>IFERROR((COUNTIF($W$3:W54,W54)-1)*0.0001+W54,"NA")</f>
        <v>447.00009999999997</v>
      </c>
      <c r="W54" s="178">
        <f>IF(ENTRY!B54="H",ENTRY!BJ54,"na")</f>
        <v>447</v>
      </c>
      <c r="X54" s="178">
        <f>IF(ENTRY!B54="H",ENTRY!BK54,"na")</f>
        <v>89.4</v>
      </c>
    </row>
    <row r="55" spans="2:24" x14ac:dyDescent="0.25">
      <c r="B55" s="178" t="str">
        <f>IF(ENTRY!B55="S",ENTRY!A55,"na")</f>
        <v>na</v>
      </c>
      <c r="C55" s="178" t="str">
        <f>IF(ENTRY!B55="S",ENTRY!D55,"na")</f>
        <v>na</v>
      </c>
      <c r="D55" s="178" t="str">
        <f>IF(ENTRY!B55="S",ENTRY!B55,"na")</f>
        <v>na</v>
      </c>
      <c r="E55" s="178" t="str">
        <f>IF(ENTRY!B55="S",ENTRY!E55,"na")</f>
        <v>na</v>
      </c>
      <c r="F55" s="178" t="str">
        <f>IFERROR((COUNTIF($G$3:G55,G55)-1)*0.0001+G55,"NA")</f>
        <v>NA</v>
      </c>
      <c r="G55" s="178" t="str">
        <f>IF(ENTRY!B55="S",ENTRY!BJ55,"na")</f>
        <v>na</v>
      </c>
      <c r="H55" s="217" t="str">
        <f>IF(ENTRY!B55="S",ENTRY!BK55,"na")</f>
        <v>na</v>
      </c>
      <c r="J55" s="178" t="str">
        <f>IF(ENTRY!B55="C",ENTRY!A55,"na")</f>
        <v>na</v>
      </c>
      <c r="K55" s="178" t="str">
        <f>IF(ENTRY!B55="C",ENTRY!D55,"na")</f>
        <v>na</v>
      </c>
      <c r="L55" s="178" t="str">
        <f>IF(ENTRY!B55="C",ENTRY!B55,"na")</f>
        <v>na</v>
      </c>
      <c r="M55" s="178" t="str">
        <f>IF(ENTRY!B55="C",ENTRY!E55,"na")</f>
        <v>na</v>
      </c>
      <c r="N55" s="178" t="str">
        <f>IFERROR((COUNTIF($O$3:O55,O55)-1)*0.0001+O55,"NA")</f>
        <v>NA</v>
      </c>
      <c r="O55" s="178" t="str">
        <f>IF(ENTRY!B55="C",ENTRY!BJ55,"na")</f>
        <v>na</v>
      </c>
      <c r="P55" s="178" t="str">
        <f>IF(ENTRY!B55="C",ENTRY!BK55,"na")</f>
        <v>na</v>
      </c>
      <c r="R55" s="178">
        <f>IF(ENTRY!B55="H",ENTRY!A55,"na")</f>
        <v>53</v>
      </c>
      <c r="S55" s="178">
        <f>IF(ENTRY!B55="H",ENTRY!D55,"na")</f>
        <v>17603707</v>
      </c>
      <c r="T55" s="178" t="str">
        <f>IF(ENTRY!B55="H",ENTRY!B55,"na")</f>
        <v>H</v>
      </c>
      <c r="U55" s="178" t="str">
        <f>IF(ENTRY!B55="H",ENTRY!E55,"na")</f>
        <v>VANSHIKA</v>
      </c>
      <c r="V55" s="178">
        <f>IFERROR((COUNTIF($W$3:W55,W55)-1)*0.0001+W55,"NA")</f>
        <v>328.00009999999997</v>
      </c>
      <c r="W55" s="178">
        <f>IF(ENTRY!B55="H",ENTRY!BJ55,"na")</f>
        <v>328</v>
      </c>
      <c r="X55" s="178">
        <f>IF(ENTRY!B55="H",ENTRY!BK55,"na")</f>
        <v>65.599999999999994</v>
      </c>
    </row>
    <row r="56" spans="2:24" x14ac:dyDescent="0.25">
      <c r="B56" s="178" t="str">
        <f>IF(ENTRY!B56="S",ENTRY!A56,"na")</f>
        <v>na</v>
      </c>
      <c r="C56" s="178" t="str">
        <f>IF(ENTRY!B56="S",ENTRY!D56,"na")</f>
        <v>na</v>
      </c>
      <c r="D56" s="178" t="str">
        <f>IF(ENTRY!B56="S",ENTRY!B56,"na")</f>
        <v>na</v>
      </c>
      <c r="E56" s="178" t="str">
        <f>IF(ENTRY!B56="S",ENTRY!E56,"na")</f>
        <v>na</v>
      </c>
      <c r="F56" s="178" t="str">
        <f>IFERROR((COUNTIF($G$3:G56,G56)-1)*0.0001+G56,"NA")</f>
        <v>NA</v>
      </c>
      <c r="G56" s="178" t="str">
        <f>IF(ENTRY!B56="S",ENTRY!BJ56,"na")</f>
        <v>na</v>
      </c>
      <c r="H56" s="217" t="str">
        <f>IF(ENTRY!B56="S",ENTRY!BK56,"na")</f>
        <v>na</v>
      </c>
      <c r="J56" s="178" t="str">
        <f>IF(ENTRY!B56="C",ENTRY!A56,"na")</f>
        <v>na</v>
      </c>
      <c r="K56" s="178" t="str">
        <f>IF(ENTRY!B56="C",ENTRY!D56,"na")</f>
        <v>na</v>
      </c>
      <c r="L56" s="178" t="str">
        <f>IF(ENTRY!B56="C",ENTRY!B56,"na")</f>
        <v>na</v>
      </c>
      <c r="M56" s="178" t="str">
        <f>IF(ENTRY!B56="C",ENTRY!E56,"na")</f>
        <v>na</v>
      </c>
      <c r="N56" s="178" t="str">
        <f>IFERROR((COUNTIF($O$3:O56,O56)-1)*0.0001+O56,"NA")</f>
        <v>NA</v>
      </c>
      <c r="O56" s="178" t="str">
        <f>IF(ENTRY!B56="C",ENTRY!BJ56,"na")</f>
        <v>na</v>
      </c>
      <c r="P56" s="178" t="str">
        <f>IF(ENTRY!B56="C",ENTRY!BK56,"na")</f>
        <v>na</v>
      </c>
      <c r="R56" s="178">
        <f>IF(ENTRY!B56="H",ENTRY!A56,"na")</f>
        <v>54</v>
      </c>
      <c r="S56" s="178">
        <f>IF(ENTRY!B56="H",ENTRY!D56,"na")</f>
        <v>17603708</v>
      </c>
      <c r="T56" s="178" t="str">
        <f>IF(ENTRY!B56="H",ENTRY!B56,"na")</f>
        <v>H</v>
      </c>
      <c r="U56" s="178" t="str">
        <f>IF(ENTRY!B56="H",ENTRY!E56,"na")</f>
        <v>DIGVIJAY</v>
      </c>
      <c r="V56" s="178">
        <f>IFERROR((COUNTIF($W$3:W56,W56)-1)*0.0001+W56,"NA")</f>
        <v>408</v>
      </c>
      <c r="W56" s="178">
        <f>IF(ENTRY!B56="H",ENTRY!BJ56,"na")</f>
        <v>408</v>
      </c>
      <c r="X56" s="178">
        <f>IF(ENTRY!B56="H",ENTRY!BK56,"na")</f>
        <v>81.599999999999994</v>
      </c>
    </row>
    <row r="57" spans="2:24" x14ac:dyDescent="0.25">
      <c r="B57" s="178" t="str">
        <f>IF(ENTRY!B57="S",ENTRY!A57,"na")</f>
        <v>na</v>
      </c>
      <c r="C57" s="178" t="str">
        <f>IF(ENTRY!B57="S",ENTRY!D57,"na")</f>
        <v>na</v>
      </c>
      <c r="D57" s="178" t="str">
        <f>IF(ENTRY!B57="S",ENTRY!B57,"na")</f>
        <v>na</v>
      </c>
      <c r="E57" s="178" t="str">
        <f>IF(ENTRY!B57="S",ENTRY!E57,"na")</f>
        <v>na</v>
      </c>
      <c r="F57" s="178" t="str">
        <f>IFERROR((COUNTIF($G$3:G57,G57)-1)*0.0001+G57,"NA")</f>
        <v>NA</v>
      </c>
      <c r="G57" s="178" t="str">
        <f>IF(ENTRY!B57="S",ENTRY!BJ57,"na")</f>
        <v>na</v>
      </c>
      <c r="H57" s="217" t="str">
        <f>IF(ENTRY!B57="S",ENTRY!BK57,"na")</f>
        <v>na</v>
      </c>
      <c r="J57" s="178" t="str">
        <f>IF(ENTRY!B57="C",ENTRY!A57,"na")</f>
        <v>na</v>
      </c>
      <c r="K57" s="178" t="str">
        <f>IF(ENTRY!B57="C",ENTRY!D57,"na")</f>
        <v>na</v>
      </c>
      <c r="L57" s="178" t="str">
        <f>IF(ENTRY!B57="C",ENTRY!B57,"na")</f>
        <v>na</v>
      </c>
      <c r="M57" s="178" t="str">
        <f>IF(ENTRY!B57="C",ENTRY!E57,"na")</f>
        <v>na</v>
      </c>
      <c r="N57" s="178" t="str">
        <f>IFERROR((COUNTIF($O$3:O57,O57)-1)*0.0001+O57,"NA")</f>
        <v>NA</v>
      </c>
      <c r="O57" s="178" t="str">
        <f>IF(ENTRY!B57="C",ENTRY!BJ57,"na")</f>
        <v>na</v>
      </c>
      <c r="P57" s="178" t="str">
        <f>IF(ENTRY!B57="C",ENTRY!BK57,"na")</f>
        <v>na</v>
      </c>
      <c r="R57" s="178">
        <f>IF(ENTRY!B57="H",ENTRY!A57,"na")</f>
        <v>55</v>
      </c>
      <c r="S57" s="178">
        <f>IF(ENTRY!B57="H",ENTRY!D57,"na")</f>
        <v>17603709</v>
      </c>
      <c r="T57" s="178" t="str">
        <f>IF(ENTRY!B57="H",ENTRY!B57,"na")</f>
        <v>H</v>
      </c>
      <c r="U57" s="178" t="str">
        <f>IF(ENTRY!B57="H",ENTRY!E57,"na")</f>
        <v>VANSHIKA SOOD</v>
      </c>
      <c r="V57" s="178">
        <f>IFERROR((COUNTIF($W$3:W57,W57)-1)*0.0001+W57,"NA")</f>
        <v>389</v>
      </c>
      <c r="W57" s="178">
        <f>IF(ENTRY!B57="H",ENTRY!BJ57,"na")</f>
        <v>389</v>
      </c>
      <c r="X57" s="178">
        <f>IF(ENTRY!B57="H",ENTRY!BK57,"na")</f>
        <v>77.8</v>
      </c>
    </row>
    <row r="58" spans="2:24" x14ac:dyDescent="0.25">
      <c r="B58" s="178" t="str">
        <f>IF(ENTRY!B58="S",ENTRY!A58,"na")</f>
        <v>na</v>
      </c>
      <c r="C58" s="178" t="str">
        <f>IF(ENTRY!B58="S",ENTRY!D58,"na")</f>
        <v>na</v>
      </c>
      <c r="D58" s="178" t="str">
        <f>IF(ENTRY!B58="S",ENTRY!B58,"na")</f>
        <v>na</v>
      </c>
      <c r="E58" s="178" t="str">
        <f>IF(ENTRY!B58="S",ENTRY!E58,"na")</f>
        <v>na</v>
      </c>
      <c r="F58" s="178" t="str">
        <f>IFERROR((COUNTIF($G$3:G58,G58)-1)*0.0001+G58,"NA")</f>
        <v>NA</v>
      </c>
      <c r="G58" s="178" t="str">
        <f>IF(ENTRY!B58="S",ENTRY!BJ58,"na")</f>
        <v>na</v>
      </c>
      <c r="H58" s="217" t="str">
        <f>IF(ENTRY!B58="S",ENTRY!BK58,"na")</f>
        <v>na</v>
      </c>
      <c r="J58" s="178" t="str">
        <f>IF(ENTRY!B58="C",ENTRY!A58,"na")</f>
        <v>na</v>
      </c>
      <c r="K58" s="178" t="str">
        <f>IF(ENTRY!B58="C",ENTRY!D58,"na")</f>
        <v>na</v>
      </c>
      <c r="L58" s="178" t="str">
        <f>IF(ENTRY!B58="C",ENTRY!B58,"na")</f>
        <v>na</v>
      </c>
      <c r="M58" s="178" t="str">
        <f>IF(ENTRY!B58="C",ENTRY!E58,"na")</f>
        <v>na</v>
      </c>
      <c r="N58" s="178" t="str">
        <f>IFERROR((COUNTIF($O$3:O58,O58)-1)*0.0001+O58,"NA")</f>
        <v>NA</v>
      </c>
      <c r="O58" s="178" t="str">
        <f>IF(ENTRY!B58="C",ENTRY!BJ58,"na")</f>
        <v>na</v>
      </c>
      <c r="P58" s="178" t="str">
        <f>IF(ENTRY!B58="C",ENTRY!BK58,"na")</f>
        <v>na</v>
      </c>
      <c r="R58" s="178">
        <f>IF(ENTRY!B58="H",ENTRY!A58,"na")</f>
        <v>56</v>
      </c>
      <c r="S58" s="178">
        <f>IF(ENTRY!B58="H",ENTRY!D58,"na")</f>
        <v>17603710</v>
      </c>
      <c r="T58" s="178" t="str">
        <f>IF(ENTRY!B58="H",ENTRY!B58,"na")</f>
        <v>H</v>
      </c>
      <c r="U58" s="178" t="str">
        <f>IF(ENTRY!B58="H",ENTRY!E58,"na")</f>
        <v>ANKIT</v>
      </c>
      <c r="V58" s="178">
        <f>IFERROR((COUNTIF($W$3:W58,W58)-1)*0.0001+W58,"NA")</f>
        <v>362</v>
      </c>
      <c r="W58" s="178">
        <f>IF(ENTRY!B58="H",ENTRY!BJ58,"na")</f>
        <v>362</v>
      </c>
      <c r="X58" s="178">
        <f>IF(ENTRY!B58="H",ENTRY!BK58,"na")</f>
        <v>72.400000000000006</v>
      </c>
    </row>
    <row r="59" spans="2:24" x14ac:dyDescent="0.25">
      <c r="B59" s="178" t="str">
        <f>IF(ENTRY!B59="S",ENTRY!A59,"na")</f>
        <v>na</v>
      </c>
      <c r="C59" s="178" t="str">
        <f>IF(ENTRY!B59="S",ENTRY!D59,"na")</f>
        <v>na</v>
      </c>
      <c r="D59" s="178" t="str">
        <f>IF(ENTRY!B59="S",ENTRY!B59,"na")</f>
        <v>na</v>
      </c>
      <c r="E59" s="178" t="str">
        <f>IF(ENTRY!B59="S",ENTRY!E59,"na")</f>
        <v>na</v>
      </c>
      <c r="F59" s="178" t="str">
        <f>IFERROR((COUNTIF($G$3:G59,G59)-1)*0.0001+G59,"NA")</f>
        <v>NA</v>
      </c>
      <c r="G59" s="178" t="str">
        <f>IF(ENTRY!B59="S",ENTRY!BJ59,"na")</f>
        <v>na</v>
      </c>
      <c r="H59" s="217" t="str">
        <f>IF(ENTRY!B59="S",ENTRY!BK59,"na")</f>
        <v>na</v>
      </c>
      <c r="J59" s="178" t="str">
        <f>IF(ENTRY!B59="C",ENTRY!A59,"na")</f>
        <v>na</v>
      </c>
      <c r="K59" s="178" t="str">
        <f>IF(ENTRY!B59="C",ENTRY!D59,"na")</f>
        <v>na</v>
      </c>
      <c r="L59" s="178" t="str">
        <f>IF(ENTRY!B59="C",ENTRY!B59,"na")</f>
        <v>na</v>
      </c>
      <c r="M59" s="178" t="str">
        <f>IF(ENTRY!B59="C",ENTRY!E59,"na")</f>
        <v>na</v>
      </c>
      <c r="N59" s="178" t="str">
        <f>IFERROR((COUNTIF($O$3:O59,O59)-1)*0.0001+O59,"NA")</f>
        <v>NA</v>
      </c>
      <c r="O59" s="178" t="str">
        <f>IF(ENTRY!B59="C",ENTRY!BJ59,"na")</f>
        <v>na</v>
      </c>
      <c r="P59" s="178" t="str">
        <f>IF(ENTRY!B59="C",ENTRY!BK59,"na")</f>
        <v>na</v>
      </c>
      <c r="R59" s="178">
        <f>IF(ENTRY!B59="H",ENTRY!A59,"na")</f>
        <v>57</v>
      </c>
      <c r="S59" s="178">
        <f>IF(ENTRY!B59="H",ENTRY!D59,"na")</f>
        <v>17603711</v>
      </c>
      <c r="T59" s="178" t="str">
        <f>IF(ENTRY!B59="H",ENTRY!B59,"na")</f>
        <v>H</v>
      </c>
      <c r="U59" s="178" t="str">
        <f>IF(ENTRY!B59="H",ENTRY!E59,"na")</f>
        <v xml:space="preserve">NIKHIL  </v>
      </c>
      <c r="V59" s="178">
        <f>IFERROR((COUNTIF($W$3:W59,W59)-1)*0.0001+W59,"NA")</f>
        <v>361</v>
      </c>
      <c r="W59" s="178">
        <f>IF(ENTRY!B59="H",ENTRY!BJ59,"na")</f>
        <v>361</v>
      </c>
      <c r="X59" s="178">
        <f>IF(ENTRY!B59="H",ENTRY!BK59,"na")</f>
        <v>72.2</v>
      </c>
    </row>
    <row r="60" spans="2:24" x14ac:dyDescent="0.25">
      <c r="B60" s="178" t="str">
        <f>IF(ENTRY!B60="S",ENTRY!A60,"na")</f>
        <v>na</v>
      </c>
      <c r="C60" s="178" t="str">
        <f>IF(ENTRY!B60="S",ENTRY!D60,"na")</f>
        <v>na</v>
      </c>
      <c r="D60" s="178" t="str">
        <f>IF(ENTRY!B60="S",ENTRY!B60,"na")</f>
        <v>na</v>
      </c>
      <c r="E60" s="178" t="str">
        <f>IF(ENTRY!B60="S",ENTRY!E60,"na")</f>
        <v>na</v>
      </c>
      <c r="F60" s="178" t="str">
        <f>IFERROR((COUNTIF($G$3:G60,G60)-1)*0.0001+G60,"NA")</f>
        <v>NA</v>
      </c>
      <c r="G60" s="178" t="str">
        <f>IF(ENTRY!B60="S",ENTRY!BJ60,"na")</f>
        <v>na</v>
      </c>
      <c r="H60" s="217" t="str">
        <f>IF(ENTRY!B60="S",ENTRY!BK60,"na")</f>
        <v>na</v>
      </c>
      <c r="J60" s="178" t="str">
        <f>IF(ENTRY!B60="C",ENTRY!A60,"na")</f>
        <v>na</v>
      </c>
      <c r="K60" s="178" t="str">
        <f>IF(ENTRY!B60="C",ENTRY!D60,"na")</f>
        <v>na</v>
      </c>
      <c r="L60" s="178" t="str">
        <f>IF(ENTRY!B60="C",ENTRY!B60,"na")</f>
        <v>na</v>
      </c>
      <c r="M60" s="178" t="str">
        <f>IF(ENTRY!B60="C",ENTRY!E60,"na")</f>
        <v>na</v>
      </c>
      <c r="N60" s="178" t="str">
        <f>IFERROR((COUNTIF($O$3:O60,O60)-1)*0.0001+O60,"NA")</f>
        <v>NA</v>
      </c>
      <c r="O60" s="178" t="str">
        <f>IF(ENTRY!B60="C",ENTRY!BJ60,"na")</f>
        <v>na</v>
      </c>
      <c r="P60" s="178" t="str">
        <f>IF(ENTRY!B60="C",ENTRY!BK60,"na")</f>
        <v>na</v>
      </c>
      <c r="R60" s="178">
        <f>IF(ENTRY!B60="H",ENTRY!A60,"na")</f>
        <v>58</v>
      </c>
      <c r="S60" s="178">
        <f>IF(ENTRY!B60="H",ENTRY!D60,"na")</f>
        <v>17603712</v>
      </c>
      <c r="T60" s="178" t="str">
        <f>IF(ENTRY!B60="H",ENTRY!B60,"na")</f>
        <v>H</v>
      </c>
      <c r="U60" s="178" t="str">
        <f>IF(ENTRY!B60="H",ENTRY!E60,"na")</f>
        <v>NIKITA</v>
      </c>
      <c r="V60" s="178">
        <f>IFERROR((COUNTIF($W$3:W60,W60)-1)*0.0001+W60,"NA")</f>
        <v>418</v>
      </c>
      <c r="W60" s="178">
        <f>IF(ENTRY!B60="H",ENTRY!BJ60,"na")</f>
        <v>418</v>
      </c>
      <c r="X60" s="178">
        <f>IF(ENTRY!B60="H",ENTRY!BK60,"na")</f>
        <v>83.6</v>
      </c>
    </row>
    <row r="61" spans="2:24" x14ac:dyDescent="0.25">
      <c r="B61" s="178" t="str">
        <f>IF(ENTRY!B61="S",ENTRY!A61,"na")</f>
        <v>na</v>
      </c>
      <c r="C61" s="178" t="str">
        <f>IF(ENTRY!B61="S",ENTRY!D61,"na")</f>
        <v>na</v>
      </c>
      <c r="D61" s="178" t="str">
        <f>IF(ENTRY!B61="S",ENTRY!B61,"na")</f>
        <v>na</v>
      </c>
      <c r="E61" s="178" t="str">
        <f>IF(ENTRY!B61="S",ENTRY!E61,"na")</f>
        <v>na</v>
      </c>
      <c r="F61" s="178" t="str">
        <f>IFERROR((COUNTIF($G$3:G61,G61)-1)*0.0001+G61,"NA")</f>
        <v>NA</v>
      </c>
      <c r="G61" s="178" t="str">
        <f>IF(ENTRY!B61="S",ENTRY!BJ61,"na")</f>
        <v>na</v>
      </c>
      <c r="H61" s="217" t="str">
        <f>IF(ENTRY!B61="S",ENTRY!BK61,"na")</f>
        <v>na</v>
      </c>
      <c r="J61" s="178" t="str">
        <f>IF(ENTRY!B61="C",ENTRY!A61,"na")</f>
        <v>na</v>
      </c>
      <c r="K61" s="178" t="str">
        <f>IF(ENTRY!B61="C",ENTRY!D61,"na")</f>
        <v>na</v>
      </c>
      <c r="L61" s="178" t="str">
        <f>IF(ENTRY!B61="C",ENTRY!B61,"na")</f>
        <v>na</v>
      </c>
      <c r="M61" s="178" t="str">
        <f>IF(ENTRY!B61="C",ENTRY!E61,"na")</f>
        <v>na</v>
      </c>
      <c r="N61" s="178" t="str">
        <f>IFERROR((COUNTIF($O$3:O61,O61)-1)*0.0001+O61,"NA")</f>
        <v>NA</v>
      </c>
      <c r="O61" s="178" t="str">
        <f>IF(ENTRY!B61="C",ENTRY!BJ61,"na")</f>
        <v>na</v>
      </c>
      <c r="P61" s="178" t="str">
        <f>IF(ENTRY!B61="C",ENTRY!BK61,"na")</f>
        <v>na</v>
      </c>
      <c r="R61" s="178">
        <f>IF(ENTRY!B61="H",ENTRY!A61,"na")</f>
        <v>59</v>
      </c>
      <c r="S61" s="178">
        <f>IF(ENTRY!B61="H",ENTRY!D61,"na")</f>
        <v>17603713</v>
      </c>
      <c r="T61" s="178" t="str">
        <f>IF(ENTRY!B61="H",ENTRY!B61,"na")</f>
        <v>H</v>
      </c>
      <c r="U61" s="178" t="str">
        <f>IF(ENTRY!B61="H",ENTRY!E61,"na")</f>
        <v>RAHUL</v>
      </c>
      <c r="V61" s="178">
        <f>IFERROR((COUNTIF($W$3:W61,W61)-1)*0.0001+W61,"NA")</f>
        <v>430</v>
      </c>
      <c r="W61" s="178">
        <f>IF(ENTRY!B61="H",ENTRY!BJ61,"na")</f>
        <v>430</v>
      </c>
      <c r="X61" s="178">
        <f>IF(ENTRY!B61="H",ENTRY!BK61,"na")</f>
        <v>86</v>
      </c>
    </row>
    <row r="62" spans="2:24" x14ac:dyDescent="0.25">
      <c r="B62" s="178" t="str">
        <f>IF(ENTRY!B62="S",ENTRY!A62,"na")</f>
        <v>na</v>
      </c>
      <c r="C62" s="178" t="str">
        <f>IF(ENTRY!B62="S",ENTRY!D62,"na")</f>
        <v>na</v>
      </c>
      <c r="D62" s="178" t="str">
        <f>IF(ENTRY!B62="S",ENTRY!B62,"na")</f>
        <v>na</v>
      </c>
      <c r="E62" s="178" t="str">
        <f>IF(ENTRY!B62="S",ENTRY!E62,"na")</f>
        <v>na</v>
      </c>
      <c r="F62" s="178" t="str">
        <f>IFERROR((COUNTIF($G$3:G62,G62)-1)*0.0001+G62,"NA")</f>
        <v>NA</v>
      </c>
      <c r="G62" s="178" t="str">
        <f>IF(ENTRY!B62="S",ENTRY!BJ62,"na")</f>
        <v>na</v>
      </c>
      <c r="H62" s="217" t="str">
        <f>IF(ENTRY!B62="S",ENTRY!BK62,"na")</f>
        <v>na</v>
      </c>
      <c r="J62" s="178">
        <f>IF(ENTRY!B62="C",ENTRY!A62,"na")</f>
        <v>60</v>
      </c>
      <c r="K62" s="178">
        <f>IF(ENTRY!B62="C",ENTRY!D62,"na")</f>
        <v>17603714</v>
      </c>
      <c r="L62" s="178" t="str">
        <f>IF(ENTRY!B62="C",ENTRY!B62,"na")</f>
        <v>C</v>
      </c>
      <c r="M62" s="178" t="str">
        <f>IF(ENTRY!B62="C",ENTRY!E62,"na")</f>
        <v>ABHISHEK SHARMA</v>
      </c>
      <c r="N62" s="178">
        <f>IFERROR((COUNTIF($O$3:O62,O62)-1)*0.0001+O62,"NA")</f>
        <v>320</v>
      </c>
      <c r="O62" s="178">
        <f>IF(ENTRY!B62="C",ENTRY!BJ62,"na")</f>
        <v>320</v>
      </c>
      <c r="P62" s="178">
        <f>IF(ENTRY!B62="C",ENTRY!BK62,"na")</f>
        <v>64</v>
      </c>
      <c r="R62" s="178" t="str">
        <f>IF(ENTRY!B62="H",ENTRY!A62,"na")</f>
        <v>na</v>
      </c>
      <c r="S62" s="178" t="str">
        <f>IF(ENTRY!B62="H",ENTRY!D62,"na")</f>
        <v>na</v>
      </c>
      <c r="T62" s="178" t="str">
        <f>IF(ENTRY!B62="H",ENTRY!B62,"na")</f>
        <v>na</v>
      </c>
      <c r="U62" s="178" t="str">
        <f>IF(ENTRY!B62="H",ENTRY!E62,"na")</f>
        <v>na</v>
      </c>
      <c r="V62" s="178" t="str">
        <f>IFERROR((COUNTIF($W$3:W62,W62)-1)*0.0001+W62,"NA")</f>
        <v>NA</v>
      </c>
      <c r="W62" s="178" t="str">
        <f>IF(ENTRY!B62="H",ENTRY!BJ62,"na")</f>
        <v>na</v>
      </c>
      <c r="X62" s="178" t="str">
        <f>IF(ENTRY!B62="H",ENTRY!BK62,"na")</f>
        <v>na</v>
      </c>
    </row>
    <row r="63" spans="2:24" x14ac:dyDescent="0.25">
      <c r="B63" s="178" t="str">
        <f>IF(ENTRY!B63="S",ENTRY!A63,"na")</f>
        <v>na</v>
      </c>
      <c r="C63" s="178" t="str">
        <f>IF(ENTRY!B63="S",ENTRY!D63,"na")</f>
        <v>na</v>
      </c>
      <c r="D63" s="178" t="str">
        <f>IF(ENTRY!B63="S",ENTRY!B63,"na")</f>
        <v>na</v>
      </c>
      <c r="E63" s="178" t="str">
        <f>IF(ENTRY!B63="S",ENTRY!E63,"na")</f>
        <v>na</v>
      </c>
      <c r="F63" s="178" t="str">
        <f>IFERROR((COUNTIF($G$3:G63,G63)-1)*0.0001+G63,"NA")</f>
        <v>NA</v>
      </c>
      <c r="G63" s="178" t="str">
        <f>IF(ENTRY!B63="S",ENTRY!BJ63,"na")</f>
        <v>na</v>
      </c>
      <c r="H63" s="217" t="str">
        <f>IF(ENTRY!B63="S",ENTRY!BK63,"na")</f>
        <v>na</v>
      </c>
      <c r="J63" s="178">
        <f>IF(ENTRY!B63="C",ENTRY!A63,"na")</f>
        <v>61</v>
      </c>
      <c r="K63" s="178">
        <f>IF(ENTRY!B63="C",ENTRY!D63,"na")</f>
        <v>17603715</v>
      </c>
      <c r="L63" s="178" t="str">
        <f>IF(ENTRY!B63="C",ENTRY!B63,"na")</f>
        <v>C</v>
      </c>
      <c r="M63" s="178" t="str">
        <f>IF(ENTRY!B63="C",ENTRY!E63,"na")</f>
        <v>ANKIT</v>
      </c>
      <c r="N63" s="178">
        <f>IFERROR((COUNTIF($O$3:O63,O63)-1)*0.0001+O63,"NA")</f>
        <v>386</v>
      </c>
      <c r="O63" s="178">
        <f>IF(ENTRY!B63="C",ENTRY!BJ63,"na")</f>
        <v>386</v>
      </c>
      <c r="P63" s="178">
        <f>IF(ENTRY!B63="C",ENTRY!BK63,"na")</f>
        <v>77.2</v>
      </c>
      <c r="R63" s="178" t="str">
        <f>IF(ENTRY!B63="H",ENTRY!A63,"na")</f>
        <v>na</v>
      </c>
      <c r="S63" s="178" t="str">
        <f>IF(ENTRY!B63="H",ENTRY!D63,"na")</f>
        <v>na</v>
      </c>
      <c r="T63" s="178" t="str">
        <f>IF(ENTRY!B63="H",ENTRY!B63,"na")</f>
        <v>na</v>
      </c>
      <c r="U63" s="178" t="str">
        <f>IF(ENTRY!B63="H",ENTRY!E63,"na")</f>
        <v>na</v>
      </c>
      <c r="V63" s="178" t="str">
        <f>IFERROR((COUNTIF($W$3:W63,W63)-1)*0.0001+W63,"NA")</f>
        <v>NA</v>
      </c>
      <c r="W63" s="178" t="str">
        <f>IF(ENTRY!B63="H",ENTRY!BJ63,"na")</f>
        <v>na</v>
      </c>
      <c r="X63" s="178" t="str">
        <f>IF(ENTRY!B63="H",ENTRY!BK63,"na")</f>
        <v>na</v>
      </c>
    </row>
    <row r="64" spans="2:24" x14ac:dyDescent="0.25">
      <c r="B64" s="178" t="str">
        <f>IF(ENTRY!B64="S",ENTRY!A64,"na")</f>
        <v>na</v>
      </c>
      <c r="C64" s="178" t="str">
        <f>IF(ENTRY!B64="S",ENTRY!D64,"na")</f>
        <v>na</v>
      </c>
      <c r="D64" s="178" t="str">
        <f>IF(ENTRY!B64="S",ENTRY!B64,"na")</f>
        <v>na</v>
      </c>
      <c r="E64" s="178" t="str">
        <f>IF(ENTRY!B64="S",ENTRY!E64,"na")</f>
        <v>na</v>
      </c>
      <c r="F64" s="178" t="str">
        <f>IFERROR((COUNTIF($G$3:G64,G64)-1)*0.0001+G64,"NA")</f>
        <v>NA</v>
      </c>
      <c r="G64" s="178" t="str">
        <f>IF(ENTRY!B64="S",ENTRY!BJ64,"na")</f>
        <v>na</v>
      </c>
      <c r="H64" s="217" t="str">
        <f>IF(ENTRY!B64="S",ENTRY!BK64,"na")</f>
        <v>na</v>
      </c>
      <c r="J64" s="178">
        <f>IF(ENTRY!B64="C",ENTRY!A64,"na")</f>
        <v>62</v>
      </c>
      <c r="K64" s="178">
        <f>IF(ENTRY!B64="C",ENTRY!D64,"na")</f>
        <v>17603716</v>
      </c>
      <c r="L64" s="178" t="str">
        <f>IF(ENTRY!B64="C",ENTRY!B64,"na")</f>
        <v>C</v>
      </c>
      <c r="M64" s="178" t="str">
        <f>IF(ENTRY!B64="C",ENTRY!E64,"na")</f>
        <v>AKSHIT</v>
      </c>
      <c r="N64" s="178">
        <f>IFERROR((COUNTIF($O$3:O64,O64)-1)*0.0001+O64,"NA")</f>
        <v>412</v>
      </c>
      <c r="O64" s="178">
        <f>IF(ENTRY!B64="C",ENTRY!BJ64,"na")</f>
        <v>412</v>
      </c>
      <c r="P64" s="178">
        <f>IF(ENTRY!B64="C",ENTRY!BK64,"na")</f>
        <v>82.4</v>
      </c>
      <c r="R64" s="178" t="str">
        <f>IF(ENTRY!B64="H",ENTRY!A64,"na")</f>
        <v>na</v>
      </c>
      <c r="S64" s="178" t="str">
        <f>IF(ENTRY!B64="H",ENTRY!D64,"na")</f>
        <v>na</v>
      </c>
      <c r="T64" s="178" t="str">
        <f>IF(ENTRY!B64="H",ENTRY!B64,"na")</f>
        <v>na</v>
      </c>
      <c r="U64" s="178" t="str">
        <f>IF(ENTRY!B64="H",ENTRY!E64,"na")</f>
        <v>na</v>
      </c>
      <c r="V64" s="178" t="str">
        <f>IFERROR((COUNTIF($W$3:W64,W64)-1)*0.0001+W64,"NA")</f>
        <v>NA</v>
      </c>
      <c r="W64" s="178" t="str">
        <f>IF(ENTRY!B64="H",ENTRY!BJ64,"na")</f>
        <v>na</v>
      </c>
      <c r="X64" s="178" t="str">
        <f>IF(ENTRY!B64="H",ENTRY!BK64,"na")</f>
        <v>na</v>
      </c>
    </row>
    <row r="65" spans="2:24" x14ac:dyDescent="0.25">
      <c r="B65" s="178" t="str">
        <f>IF(ENTRY!B65="S",ENTRY!A65,"na")</f>
        <v>na</v>
      </c>
      <c r="C65" s="178" t="str">
        <f>IF(ENTRY!B65="S",ENTRY!D65,"na")</f>
        <v>na</v>
      </c>
      <c r="D65" s="178" t="str">
        <f>IF(ENTRY!B65="S",ENTRY!B65,"na")</f>
        <v>na</v>
      </c>
      <c r="E65" s="178" t="str">
        <f>IF(ENTRY!B65="S",ENTRY!E65,"na")</f>
        <v>na</v>
      </c>
      <c r="F65" s="178" t="str">
        <f>IFERROR((COUNTIF($G$3:G65,G65)-1)*0.0001+G65,"NA")</f>
        <v>NA</v>
      </c>
      <c r="G65" s="178" t="str">
        <f>IF(ENTRY!B65="S",ENTRY!BJ65,"na")</f>
        <v>na</v>
      </c>
      <c r="H65" s="217" t="str">
        <f>IF(ENTRY!B65="S",ENTRY!BK65,"na")</f>
        <v>na</v>
      </c>
      <c r="J65" s="178">
        <f>IF(ENTRY!B65="C",ENTRY!A65,"na")</f>
        <v>63</v>
      </c>
      <c r="K65" s="178">
        <f>IF(ENTRY!B65="C",ENTRY!D65,"na")</f>
        <v>17603717</v>
      </c>
      <c r="L65" s="178" t="str">
        <f>IF(ENTRY!B65="C",ENTRY!B65,"na")</f>
        <v>C</v>
      </c>
      <c r="M65" s="178" t="str">
        <f>IF(ENTRY!B65="C",ENTRY!E65,"na")</f>
        <v>ANMOL</v>
      </c>
      <c r="N65" s="178">
        <f>IFERROR((COUNTIF($O$3:O65,O65)-1)*0.0001+O65,"NA")</f>
        <v>380</v>
      </c>
      <c r="O65" s="178">
        <f>IF(ENTRY!B65="C",ENTRY!BJ65,"na")</f>
        <v>380</v>
      </c>
      <c r="P65" s="178">
        <f>IF(ENTRY!B65="C",ENTRY!BK65,"na")</f>
        <v>76</v>
      </c>
      <c r="R65" s="178" t="str">
        <f>IF(ENTRY!B65="H",ENTRY!A65,"na")</f>
        <v>na</v>
      </c>
      <c r="S65" s="178" t="str">
        <f>IF(ENTRY!B65="H",ENTRY!D65,"na")</f>
        <v>na</v>
      </c>
      <c r="T65" s="178" t="str">
        <f>IF(ENTRY!B65="H",ENTRY!B65,"na")</f>
        <v>na</v>
      </c>
      <c r="U65" s="178" t="str">
        <f>IF(ENTRY!B65="H",ENTRY!E65,"na")</f>
        <v>na</v>
      </c>
      <c r="V65" s="178" t="str">
        <f>IFERROR((COUNTIF($W$3:W65,W65)-1)*0.0001+W65,"NA")</f>
        <v>NA</v>
      </c>
      <c r="W65" s="178" t="str">
        <f>IF(ENTRY!B65="H",ENTRY!BJ65,"na")</f>
        <v>na</v>
      </c>
      <c r="X65" s="178" t="str">
        <f>IF(ENTRY!B65="H",ENTRY!BK65,"na")</f>
        <v>na</v>
      </c>
    </row>
    <row r="66" spans="2:24" x14ac:dyDescent="0.25">
      <c r="B66" s="178" t="str">
        <f>IF(ENTRY!B66="S",ENTRY!A66,"na")</f>
        <v>na</v>
      </c>
      <c r="C66" s="178" t="str">
        <f>IF(ENTRY!B66="S",ENTRY!D66,"na")</f>
        <v>na</v>
      </c>
      <c r="D66" s="178" t="str">
        <f>IF(ENTRY!B66="S",ENTRY!B66,"na")</f>
        <v>na</v>
      </c>
      <c r="E66" s="178" t="str">
        <f>IF(ENTRY!B66="S",ENTRY!E66,"na")</f>
        <v>na</v>
      </c>
      <c r="F66" s="178" t="str">
        <f>IFERROR((COUNTIF($G$3:G66,G66)-1)*0.0001+G66,"NA")</f>
        <v>NA</v>
      </c>
      <c r="G66" s="178" t="str">
        <f>IF(ENTRY!B66="S",ENTRY!BJ66,"na")</f>
        <v>na</v>
      </c>
      <c r="H66" s="217" t="str">
        <f>IF(ENTRY!B66="S",ENTRY!BK66,"na")</f>
        <v>na</v>
      </c>
      <c r="J66" s="178">
        <f>IF(ENTRY!B66="C",ENTRY!A66,"na")</f>
        <v>64</v>
      </c>
      <c r="K66" s="178">
        <f>IF(ENTRY!B66="C",ENTRY!D66,"na")</f>
        <v>17603718</v>
      </c>
      <c r="L66" s="178" t="str">
        <f>IF(ENTRY!B66="C",ENTRY!B66,"na")</f>
        <v>C</v>
      </c>
      <c r="M66" s="178" t="str">
        <f>IF(ENTRY!B66="C",ENTRY!E66,"na")</f>
        <v>ASHIMA BHARDWAJ</v>
      </c>
      <c r="N66" s="178">
        <f>IFERROR((COUNTIF($O$3:O66,O66)-1)*0.0001+O66,"NA")</f>
        <v>358</v>
      </c>
      <c r="O66" s="178">
        <f>IF(ENTRY!B66="C",ENTRY!BJ66,"na")</f>
        <v>358</v>
      </c>
      <c r="P66" s="178">
        <f>IF(ENTRY!B66="C",ENTRY!BK66,"na")</f>
        <v>71.599999999999994</v>
      </c>
      <c r="R66" s="178" t="str">
        <f>IF(ENTRY!B66="H",ENTRY!A66,"na")</f>
        <v>na</v>
      </c>
      <c r="S66" s="178" t="str">
        <f>IF(ENTRY!B66="H",ENTRY!D66,"na")</f>
        <v>na</v>
      </c>
      <c r="T66" s="178" t="str">
        <f>IF(ENTRY!B66="H",ENTRY!B66,"na")</f>
        <v>na</v>
      </c>
      <c r="U66" s="178" t="str">
        <f>IF(ENTRY!B66="H",ENTRY!E66,"na")</f>
        <v>na</v>
      </c>
      <c r="V66" s="178" t="str">
        <f>IFERROR((COUNTIF($W$3:W66,W66)-1)*0.0001+W66,"NA")</f>
        <v>NA</v>
      </c>
      <c r="W66" s="178" t="str">
        <f>IF(ENTRY!B66="H",ENTRY!BJ66,"na")</f>
        <v>na</v>
      </c>
      <c r="X66" s="178" t="str">
        <f>IF(ENTRY!B66="H",ENTRY!BK66,"na")</f>
        <v>na</v>
      </c>
    </row>
    <row r="67" spans="2:24" x14ac:dyDescent="0.25">
      <c r="B67" s="178" t="str">
        <f>IF(ENTRY!B67="S",ENTRY!A67,"na")</f>
        <v>na</v>
      </c>
      <c r="C67" s="178" t="str">
        <f>IF(ENTRY!B67="S",ENTRY!D67,"na")</f>
        <v>na</v>
      </c>
      <c r="D67" s="178" t="str">
        <f>IF(ENTRY!B67="S",ENTRY!B67,"na")</f>
        <v>na</v>
      </c>
      <c r="E67" s="178" t="str">
        <f>IF(ENTRY!B67="S",ENTRY!E67,"na")</f>
        <v>na</v>
      </c>
      <c r="F67" s="178" t="str">
        <f>IFERROR((COUNTIF($G$3:G67,G67)-1)*0.0001+G67,"NA")</f>
        <v>NA</v>
      </c>
      <c r="G67" s="178" t="str">
        <f>IF(ENTRY!B67="S",ENTRY!BJ67,"na")</f>
        <v>na</v>
      </c>
      <c r="H67" s="217" t="str">
        <f>IF(ENTRY!B67="S",ENTRY!BK67,"na")</f>
        <v>na</v>
      </c>
      <c r="J67" s="178">
        <f>IF(ENTRY!B67="C",ENTRY!A67,"na")</f>
        <v>65</v>
      </c>
      <c r="K67" s="178">
        <f>IF(ENTRY!B67="C",ENTRY!D67,"na")</f>
        <v>17603719</v>
      </c>
      <c r="L67" s="178" t="str">
        <f>IF(ENTRY!B67="C",ENTRY!B67,"na")</f>
        <v>C</v>
      </c>
      <c r="M67" s="178" t="str">
        <f>IF(ENTRY!B67="C",ENTRY!E67,"na")</f>
        <v>ASHWANI CHAND KATOCH</v>
      </c>
      <c r="N67" s="178">
        <f>IFERROR((COUNTIF($O$3:O67,O67)-1)*0.0001+O67,"NA")</f>
        <v>348</v>
      </c>
      <c r="O67" s="178">
        <f>IF(ENTRY!B67="C",ENTRY!BJ67,"na")</f>
        <v>348</v>
      </c>
      <c r="P67" s="178">
        <f>IF(ENTRY!B67="C",ENTRY!BK67,"na")</f>
        <v>69.599999999999994</v>
      </c>
      <c r="R67" s="178" t="str">
        <f>IF(ENTRY!B67="H",ENTRY!A67,"na")</f>
        <v>na</v>
      </c>
      <c r="S67" s="178" t="str">
        <f>IF(ENTRY!B67="H",ENTRY!D67,"na")</f>
        <v>na</v>
      </c>
      <c r="T67" s="178" t="str">
        <f>IF(ENTRY!B67="H",ENTRY!B67,"na")</f>
        <v>na</v>
      </c>
      <c r="U67" s="178" t="str">
        <f>IF(ENTRY!B67="H",ENTRY!E67,"na")</f>
        <v>na</v>
      </c>
      <c r="V67" s="178" t="str">
        <f>IFERROR((COUNTIF($W$3:W67,W67)-1)*0.0001+W67,"NA")</f>
        <v>NA</v>
      </c>
      <c r="W67" s="178" t="str">
        <f>IF(ENTRY!B67="H",ENTRY!BJ67,"na")</f>
        <v>na</v>
      </c>
      <c r="X67" s="178" t="str">
        <f>IF(ENTRY!B67="H",ENTRY!BK67,"na")</f>
        <v>na</v>
      </c>
    </row>
    <row r="68" spans="2:24" x14ac:dyDescent="0.25">
      <c r="B68" s="178" t="str">
        <f>IF(ENTRY!B68="S",ENTRY!A68,"na")</f>
        <v>na</v>
      </c>
      <c r="C68" s="178" t="str">
        <f>IF(ENTRY!B68="S",ENTRY!D68,"na")</f>
        <v>na</v>
      </c>
      <c r="D68" s="178" t="str">
        <f>IF(ENTRY!B68="S",ENTRY!B68,"na")</f>
        <v>na</v>
      </c>
      <c r="E68" s="178" t="str">
        <f>IF(ENTRY!B68="S",ENTRY!E68,"na")</f>
        <v>na</v>
      </c>
      <c r="F68" s="178" t="str">
        <f>IFERROR((COUNTIF($G$3:G68,G68)-1)*0.0001+G68,"NA")</f>
        <v>NA</v>
      </c>
      <c r="G68" s="178" t="str">
        <f>IF(ENTRY!B68="S",ENTRY!BJ68,"na")</f>
        <v>na</v>
      </c>
      <c r="H68" s="217" t="str">
        <f>IF(ENTRY!B68="S",ENTRY!BK68,"na")</f>
        <v>na</v>
      </c>
      <c r="J68" s="178">
        <f>IF(ENTRY!B68="C",ENTRY!A68,"na")</f>
        <v>66</v>
      </c>
      <c r="K68" s="178">
        <f>IF(ENTRY!B68="C",ENTRY!D68,"na")</f>
        <v>17603720</v>
      </c>
      <c r="L68" s="178" t="str">
        <f>IF(ENTRY!B68="C",ENTRY!B68,"na")</f>
        <v>C</v>
      </c>
      <c r="M68" s="178" t="str">
        <f>IF(ENTRY!B68="C",ENTRY!E68,"na")</f>
        <v>JAI SINGH</v>
      </c>
      <c r="N68" s="178">
        <f>IFERROR((COUNTIF($O$3:O68,O68)-1)*0.0001+O68,"NA")</f>
        <v>465</v>
      </c>
      <c r="O68" s="178">
        <f>IF(ENTRY!B68="C",ENTRY!BJ68,"na")</f>
        <v>465</v>
      </c>
      <c r="P68" s="178">
        <f>IF(ENTRY!B68="C",ENTRY!BK68,"na")</f>
        <v>93</v>
      </c>
      <c r="R68" s="178" t="str">
        <f>IF(ENTRY!B68="H",ENTRY!A68,"na")</f>
        <v>na</v>
      </c>
      <c r="S68" s="178" t="str">
        <f>IF(ENTRY!B68="H",ENTRY!D68,"na")</f>
        <v>na</v>
      </c>
      <c r="T68" s="178" t="str">
        <f>IF(ENTRY!B68="H",ENTRY!B68,"na")</f>
        <v>na</v>
      </c>
      <c r="U68" s="178" t="str">
        <f>IF(ENTRY!B68="H",ENTRY!E68,"na")</f>
        <v>na</v>
      </c>
      <c r="V68" s="178" t="str">
        <f>IFERROR((COUNTIF($W$3:W68,W68)-1)*0.0001+W68,"NA")</f>
        <v>NA</v>
      </c>
      <c r="W68" s="178" t="str">
        <f>IF(ENTRY!B68="H",ENTRY!BJ68,"na")</f>
        <v>na</v>
      </c>
      <c r="X68" s="178" t="str">
        <f>IF(ENTRY!B68="H",ENTRY!BK68,"na")</f>
        <v>na</v>
      </c>
    </row>
    <row r="69" spans="2:24" x14ac:dyDescent="0.25">
      <c r="B69" s="178" t="str">
        <f>IF(ENTRY!B69="S",ENTRY!A69,"na")</f>
        <v>na</v>
      </c>
      <c r="C69" s="178" t="str">
        <f>IF(ENTRY!B69="S",ENTRY!D69,"na")</f>
        <v>na</v>
      </c>
      <c r="D69" s="178" t="str">
        <f>IF(ENTRY!B69="S",ENTRY!B69,"na")</f>
        <v>na</v>
      </c>
      <c r="E69" s="178" t="str">
        <f>IF(ENTRY!B69="S",ENTRY!E69,"na")</f>
        <v>na</v>
      </c>
      <c r="F69" s="178" t="str">
        <f>IFERROR((COUNTIF($G$3:G69,G69)-1)*0.0001+G69,"NA")</f>
        <v>NA</v>
      </c>
      <c r="G69" s="178" t="str">
        <f>IF(ENTRY!B69="S",ENTRY!BJ69,"na")</f>
        <v>na</v>
      </c>
      <c r="H69" s="217" t="str">
        <f>IF(ENTRY!B69="S",ENTRY!BK69,"na")</f>
        <v>na</v>
      </c>
      <c r="J69" s="178">
        <f>IF(ENTRY!B69="C",ENTRY!A69,"na")</f>
        <v>67</v>
      </c>
      <c r="K69" s="178">
        <f>IF(ENTRY!B69="C",ENTRY!D69,"na")</f>
        <v>17603721</v>
      </c>
      <c r="L69" s="178" t="str">
        <f>IF(ENTRY!B69="C",ENTRY!B69,"na")</f>
        <v>C</v>
      </c>
      <c r="M69" s="178" t="str">
        <f>IF(ENTRY!B69="C",ENTRY!E69,"na")</f>
        <v>KALKI DEV SHARMA</v>
      </c>
      <c r="N69" s="178">
        <f>IFERROR((COUNTIF($O$3:O69,O69)-1)*0.0001+O69,"NA")</f>
        <v>398</v>
      </c>
      <c r="O69" s="178">
        <f>IF(ENTRY!B69="C",ENTRY!BJ69,"na")</f>
        <v>398</v>
      </c>
      <c r="P69" s="178">
        <f>IF(ENTRY!B69="C",ENTRY!BK69,"na")</f>
        <v>79.599999999999994</v>
      </c>
      <c r="R69" s="178" t="str">
        <f>IF(ENTRY!B69="H",ENTRY!A69,"na")</f>
        <v>na</v>
      </c>
      <c r="S69" s="178" t="str">
        <f>IF(ENTRY!B69="H",ENTRY!D69,"na")</f>
        <v>na</v>
      </c>
      <c r="T69" s="178" t="str">
        <f>IF(ENTRY!B69="H",ENTRY!B69,"na")</f>
        <v>na</v>
      </c>
      <c r="U69" s="178" t="str">
        <f>IF(ENTRY!B69="H",ENTRY!E69,"na")</f>
        <v>na</v>
      </c>
      <c r="V69" s="178" t="str">
        <f>IFERROR((COUNTIF($W$3:W69,W69)-1)*0.0001+W69,"NA")</f>
        <v>NA</v>
      </c>
      <c r="W69" s="178" t="str">
        <f>IF(ENTRY!B69="H",ENTRY!BJ69,"na")</f>
        <v>na</v>
      </c>
      <c r="X69" s="178" t="str">
        <f>IF(ENTRY!B69="H",ENTRY!BK69,"na")</f>
        <v>na</v>
      </c>
    </row>
    <row r="70" spans="2:24" x14ac:dyDescent="0.25">
      <c r="B70" s="178" t="str">
        <f>IF(ENTRY!B70="S",ENTRY!A70,"na")</f>
        <v>na</v>
      </c>
      <c r="C70" s="178" t="str">
        <f>IF(ENTRY!B70="S",ENTRY!D70,"na")</f>
        <v>na</v>
      </c>
      <c r="D70" s="178" t="str">
        <f>IF(ENTRY!B70="S",ENTRY!B70,"na")</f>
        <v>na</v>
      </c>
      <c r="E70" s="178" t="str">
        <f>IF(ENTRY!B70="S",ENTRY!E70,"na")</f>
        <v>na</v>
      </c>
      <c r="F70" s="178" t="str">
        <f>IFERROR((COUNTIF($G$3:G70,G70)-1)*0.0001+G70,"NA")</f>
        <v>NA</v>
      </c>
      <c r="G70" s="178" t="str">
        <f>IF(ENTRY!B70="S",ENTRY!BJ70,"na")</f>
        <v>na</v>
      </c>
      <c r="H70" s="217" t="str">
        <f>IF(ENTRY!B70="S",ENTRY!BK70,"na")</f>
        <v>na</v>
      </c>
      <c r="J70" s="178">
        <f>IF(ENTRY!B70="C",ENTRY!A70,"na")</f>
        <v>68</v>
      </c>
      <c r="K70" s="178">
        <f>IF(ENTRY!B70="C",ENTRY!D70,"na")</f>
        <v>17603722</v>
      </c>
      <c r="L70" s="178" t="str">
        <f>IF(ENTRY!B70="C",ENTRY!B70,"na")</f>
        <v>C</v>
      </c>
      <c r="M70" s="178" t="str">
        <f>IF(ENTRY!B70="C",ENTRY!E70,"na")</f>
        <v>KAVYA</v>
      </c>
      <c r="N70" s="178">
        <f>IFERROR((COUNTIF($O$3:O70,O70)-1)*0.0001+O70,"NA")</f>
        <v>325</v>
      </c>
      <c r="O70" s="178">
        <f>IF(ENTRY!B70="C",ENTRY!BJ70,"na")</f>
        <v>325</v>
      </c>
      <c r="P70" s="178">
        <f>IF(ENTRY!B70="C",ENTRY!BK70,"na")</f>
        <v>65</v>
      </c>
      <c r="R70" s="178" t="str">
        <f>IF(ENTRY!B70="H",ENTRY!A70,"na")</f>
        <v>na</v>
      </c>
      <c r="S70" s="178" t="str">
        <f>IF(ENTRY!B70="H",ENTRY!D70,"na")</f>
        <v>na</v>
      </c>
      <c r="T70" s="178" t="str">
        <f>IF(ENTRY!B70="H",ENTRY!B70,"na")</f>
        <v>na</v>
      </c>
      <c r="U70" s="178" t="str">
        <f>IF(ENTRY!B70="H",ENTRY!E70,"na")</f>
        <v>na</v>
      </c>
      <c r="V70" s="178" t="str">
        <f>IFERROR((COUNTIF($W$3:W70,W70)-1)*0.0001+W70,"NA")</f>
        <v>NA</v>
      </c>
      <c r="W70" s="178" t="str">
        <f>IF(ENTRY!B70="H",ENTRY!BJ70,"na")</f>
        <v>na</v>
      </c>
      <c r="X70" s="178" t="str">
        <f>IF(ENTRY!B70="H",ENTRY!BK70,"na")</f>
        <v>na</v>
      </c>
    </row>
    <row r="71" spans="2:24" x14ac:dyDescent="0.25">
      <c r="B71" s="178" t="str">
        <f>IF(ENTRY!B71="S",ENTRY!A71,"na")</f>
        <v>na</v>
      </c>
      <c r="C71" s="178" t="str">
        <f>IF(ENTRY!B71="S",ENTRY!D71,"na")</f>
        <v>na</v>
      </c>
      <c r="D71" s="178" t="str">
        <f>IF(ENTRY!B71="S",ENTRY!B71,"na")</f>
        <v>na</v>
      </c>
      <c r="E71" s="178" t="str">
        <f>IF(ENTRY!B71="S",ENTRY!E71,"na")</f>
        <v>na</v>
      </c>
      <c r="F71" s="178" t="str">
        <f>IFERROR((COUNTIF($G$3:G71,G71)-1)*0.0001+G71,"NA")</f>
        <v>NA</v>
      </c>
      <c r="G71" s="178" t="str">
        <f>IF(ENTRY!B71="S",ENTRY!BJ71,"na")</f>
        <v>na</v>
      </c>
      <c r="H71" s="217" t="str">
        <f>IF(ENTRY!B71="S",ENTRY!BK71,"na")</f>
        <v>na</v>
      </c>
      <c r="J71" s="178">
        <f>IF(ENTRY!B71="C",ENTRY!A71,"na")</f>
        <v>69</v>
      </c>
      <c r="K71" s="178">
        <f>IF(ENTRY!B71="C",ENTRY!D71,"na")</f>
        <v>17603723</v>
      </c>
      <c r="L71" s="178" t="str">
        <f>IF(ENTRY!B71="C",ENTRY!B71,"na")</f>
        <v>C</v>
      </c>
      <c r="M71" s="178" t="str">
        <f>IF(ENTRY!B71="C",ENTRY!E71,"na")</f>
        <v>MANNAT</v>
      </c>
      <c r="N71" s="178">
        <f>IFERROR((COUNTIF($O$3:O71,O71)-1)*0.0001+O71,"NA")</f>
        <v>462</v>
      </c>
      <c r="O71" s="178">
        <f>IF(ENTRY!B71="C",ENTRY!BJ71,"na")</f>
        <v>462</v>
      </c>
      <c r="P71" s="178">
        <f>IF(ENTRY!B71="C",ENTRY!BK71,"na")</f>
        <v>92.4</v>
      </c>
      <c r="R71" s="178" t="str">
        <f>IF(ENTRY!B71="H",ENTRY!A71,"na")</f>
        <v>na</v>
      </c>
      <c r="S71" s="178" t="str">
        <f>IF(ENTRY!B71="H",ENTRY!D71,"na")</f>
        <v>na</v>
      </c>
      <c r="T71" s="178" t="str">
        <f>IF(ENTRY!B71="H",ENTRY!B71,"na")</f>
        <v>na</v>
      </c>
      <c r="U71" s="178" t="str">
        <f>IF(ENTRY!B71="H",ENTRY!E71,"na")</f>
        <v>na</v>
      </c>
      <c r="V71" s="178" t="str">
        <f>IFERROR((COUNTIF($W$3:W71,W71)-1)*0.0001+W71,"NA")</f>
        <v>NA</v>
      </c>
      <c r="W71" s="178" t="str">
        <f>IF(ENTRY!B71="H",ENTRY!BJ71,"na")</f>
        <v>na</v>
      </c>
      <c r="X71" s="178" t="str">
        <f>IF(ENTRY!B71="H",ENTRY!BK71,"na")</f>
        <v>na</v>
      </c>
    </row>
    <row r="72" spans="2:24" x14ac:dyDescent="0.25">
      <c r="B72" s="178" t="str">
        <f>IF(ENTRY!B72="S",ENTRY!A72,"na")</f>
        <v>na</v>
      </c>
      <c r="C72" s="178" t="str">
        <f>IF(ENTRY!B72="S",ENTRY!D72,"na")</f>
        <v>na</v>
      </c>
      <c r="D72" s="178" t="str">
        <f>IF(ENTRY!B72="S",ENTRY!B72,"na")</f>
        <v>na</v>
      </c>
      <c r="E72" s="178" t="str">
        <f>IF(ENTRY!B72="S",ENTRY!E72,"na")</f>
        <v>na</v>
      </c>
      <c r="F72" s="178" t="str">
        <f>IFERROR((COUNTIF($G$3:G72,G72)-1)*0.0001+G72,"NA")</f>
        <v>NA</v>
      </c>
      <c r="G72" s="178" t="str">
        <f>IF(ENTRY!B72="S",ENTRY!BJ72,"na")</f>
        <v>na</v>
      </c>
      <c r="H72" s="217" t="str">
        <f>IF(ENTRY!B72="S",ENTRY!BK72,"na")</f>
        <v>na</v>
      </c>
      <c r="J72" s="178">
        <f>IF(ENTRY!B72="C",ENTRY!A72,"na")</f>
        <v>70</v>
      </c>
      <c r="K72" s="178">
        <f>IF(ENTRY!B72="C",ENTRY!D72,"na")</f>
        <v>17603724</v>
      </c>
      <c r="L72" s="178" t="str">
        <f>IF(ENTRY!B72="C",ENTRY!B72,"na")</f>
        <v>C</v>
      </c>
      <c r="M72" s="178" t="str">
        <f>IF(ENTRY!B72="C",ENTRY!E72,"na")</f>
        <v>NIKITA KAPOOR</v>
      </c>
      <c r="N72" s="178">
        <f>IFERROR((COUNTIF($O$3:O72,O72)-1)*0.0001+O72,"NA")</f>
        <v>407</v>
      </c>
      <c r="O72" s="178">
        <f>IF(ENTRY!B72="C",ENTRY!BJ72,"na")</f>
        <v>407</v>
      </c>
      <c r="P72" s="178">
        <f>IF(ENTRY!B72="C",ENTRY!BK72,"na")</f>
        <v>81.400000000000006</v>
      </c>
      <c r="R72" s="178" t="str">
        <f>IF(ENTRY!B72="H",ENTRY!A72,"na")</f>
        <v>na</v>
      </c>
      <c r="S72" s="178" t="str">
        <f>IF(ENTRY!B72="H",ENTRY!D72,"na")</f>
        <v>na</v>
      </c>
      <c r="T72" s="178" t="str">
        <f>IF(ENTRY!B72="H",ENTRY!B72,"na")</f>
        <v>na</v>
      </c>
      <c r="U72" s="178" t="str">
        <f>IF(ENTRY!B72="H",ENTRY!E72,"na")</f>
        <v>na</v>
      </c>
      <c r="V72" s="178" t="str">
        <f>IFERROR((COUNTIF($W$3:W72,W72)-1)*0.0001+W72,"NA")</f>
        <v>NA</v>
      </c>
      <c r="W72" s="178" t="str">
        <f>IF(ENTRY!B72="H",ENTRY!BJ72,"na")</f>
        <v>na</v>
      </c>
      <c r="X72" s="178" t="str">
        <f>IF(ENTRY!B72="H",ENTRY!BK72,"na")</f>
        <v>na</v>
      </c>
    </row>
    <row r="73" spans="2:24" x14ac:dyDescent="0.25">
      <c r="B73" s="178" t="str">
        <f>IF(ENTRY!B73="S",ENTRY!A73,"na")</f>
        <v>na</v>
      </c>
      <c r="C73" s="178" t="str">
        <f>IF(ENTRY!B73="S",ENTRY!D73,"na")</f>
        <v>na</v>
      </c>
      <c r="D73" s="178" t="str">
        <f>IF(ENTRY!B73="S",ENTRY!B73,"na")</f>
        <v>na</v>
      </c>
      <c r="E73" s="178" t="str">
        <f>IF(ENTRY!B73="S",ENTRY!E73,"na")</f>
        <v>na</v>
      </c>
      <c r="F73" s="178" t="str">
        <f>IFERROR((COUNTIF($G$3:G73,G73)-1)*0.0001+G73,"NA")</f>
        <v>NA</v>
      </c>
      <c r="G73" s="178" t="str">
        <f>IF(ENTRY!B73="S",ENTRY!BJ73,"na")</f>
        <v>na</v>
      </c>
      <c r="H73" s="217" t="str">
        <f>IF(ENTRY!B73="S",ENTRY!BK73,"na")</f>
        <v>na</v>
      </c>
      <c r="J73" s="178">
        <f>IF(ENTRY!B73="C",ENTRY!A73,"na")</f>
        <v>71</v>
      </c>
      <c r="K73" s="178">
        <f>IF(ENTRY!B73="C",ENTRY!D73,"na")</f>
        <v>17603725</v>
      </c>
      <c r="L73" s="178" t="str">
        <f>IF(ENTRY!B73="C",ENTRY!B73,"na")</f>
        <v>C</v>
      </c>
      <c r="M73" s="178" t="str">
        <f>IF(ENTRY!B73="C",ENTRY!E73,"na")</f>
        <v>PRIYA</v>
      </c>
      <c r="N73" s="178">
        <f>IFERROR((COUNTIF($O$3:O73,O73)-1)*0.0001+O73,"NA")</f>
        <v>429</v>
      </c>
      <c r="O73" s="178">
        <f>IF(ENTRY!B73="C",ENTRY!BJ73,"na")</f>
        <v>429</v>
      </c>
      <c r="P73" s="178">
        <f>IF(ENTRY!B73="C",ENTRY!BK73,"na")</f>
        <v>85.8</v>
      </c>
      <c r="R73" s="178" t="str">
        <f>IF(ENTRY!B73="H",ENTRY!A73,"na")</f>
        <v>na</v>
      </c>
      <c r="S73" s="178" t="str">
        <f>IF(ENTRY!B73="H",ENTRY!D73,"na")</f>
        <v>na</v>
      </c>
      <c r="T73" s="178" t="str">
        <f>IF(ENTRY!B73="H",ENTRY!B73,"na")</f>
        <v>na</v>
      </c>
      <c r="U73" s="178" t="str">
        <f>IF(ENTRY!B73="H",ENTRY!E73,"na")</f>
        <v>na</v>
      </c>
      <c r="V73" s="178" t="str">
        <f>IFERROR((COUNTIF($W$3:W73,W73)-1)*0.0001+W73,"NA")</f>
        <v>NA</v>
      </c>
      <c r="W73" s="178" t="str">
        <f>IF(ENTRY!B73="H",ENTRY!BJ73,"na")</f>
        <v>na</v>
      </c>
      <c r="X73" s="178" t="str">
        <f>IF(ENTRY!B73="H",ENTRY!BK73,"na")</f>
        <v>na</v>
      </c>
    </row>
    <row r="74" spans="2:24" x14ac:dyDescent="0.25">
      <c r="B74" s="178" t="str">
        <f>IF(ENTRY!B74="S",ENTRY!A74,"na")</f>
        <v>na</v>
      </c>
      <c r="C74" s="178" t="str">
        <f>IF(ENTRY!B74="S",ENTRY!D74,"na")</f>
        <v>na</v>
      </c>
      <c r="D74" s="178" t="str">
        <f>IF(ENTRY!B74="S",ENTRY!B74,"na")</f>
        <v>na</v>
      </c>
      <c r="E74" s="178" t="str">
        <f>IF(ENTRY!B74="S",ENTRY!E74,"na")</f>
        <v>na</v>
      </c>
      <c r="F74" s="178" t="str">
        <f>IFERROR((COUNTIF($G$3:G74,G74)-1)*0.0001+G74,"NA")</f>
        <v>NA</v>
      </c>
      <c r="G74" s="178" t="str">
        <f>IF(ENTRY!B74="S",ENTRY!BJ74,"na")</f>
        <v>na</v>
      </c>
      <c r="H74" s="217" t="str">
        <f>IF(ENTRY!B74="S",ENTRY!BK74,"na")</f>
        <v>na</v>
      </c>
      <c r="J74" s="178">
        <f>IF(ENTRY!B74="C",ENTRY!A74,"na")</f>
        <v>72</v>
      </c>
      <c r="K74" s="178">
        <f>IF(ENTRY!B74="C",ENTRY!D74,"na")</f>
        <v>17603726</v>
      </c>
      <c r="L74" s="178" t="str">
        <f>IF(ENTRY!B74="C",ENTRY!B74,"na")</f>
        <v>C</v>
      </c>
      <c r="M74" s="178" t="str">
        <f>IF(ENTRY!B74="C",ENTRY!E74,"na")</f>
        <v>RISHITA PATIAL</v>
      </c>
      <c r="N74" s="178">
        <f>IFERROR((COUNTIF($O$3:O74,O74)-1)*0.0001+O74,"NA")</f>
        <v>395</v>
      </c>
      <c r="O74" s="178">
        <f>IF(ENTRY!B74="C",ENTRY!BJ74,"na")</f>
        <v>395</v>
      </c>
      <c r="P74" s="178">
        <f>IF(ENTRY!B74="C",ENTRY!BK74,"na")</f>
        <v>79</v>
      </c>
      <c r="R74" s="178" t="str">
        <f>IF(ENTRY!B74="H",ENTRY!A74,"na")</f>
        <v>na</v>
      </c>
      <c r="S74" s="178" t="str">
        <f>IF(ENTRY!B74="H",ENTRY!D74,"na")</f>
        <v>na</v>
      </c>
      <c r="T74" s="178" t="str">
        <f>IF(ENTRY!B74="H",ENTRY!B74,"na")</f>
        <v>na</v>
      </c>
      <c r="U74" s="178" t="str">
        <f>IF(ENTRY!B74="H",ENTRY!E74,"na")</f>
        <v>na</v>
      </c>
      <c r="V74" s="178" t="str">
        <f>IFERROR((COUNTIF($W$3:W74,W74)-1)*0.0001+W74,"NA")</f>
        <v>NA</v>
      </c>
      <c r="W74" s="178" t="str">
        <f>IF(ENTRY!B74="H",ENTRY!BJ74,"na")</f>
        <v>na</v>
      </c>
      <c r="X74" s="178" t="str">
        <f>IF(ENTRY!B74="H",ENTRY!BK74,"na")</f>
        <v>na</v>
      </c>
    </row>
    <row r="75" spans="2:24" x14ac:dyDescent="0.25">
      <c r="B75" s="178" t="str">
        <f>IF(ENTRY!B75="S",ENTRY!A75,"na")</f>
        <v>na</v>
      </c>
      <c r="C75" s="178" t="str">
        <f>IF(ENTRY!B75="S",ENTRY!D75,"na")</f>
        <v>na</v>
      </c>
      <c r="D75" s="178" t="str">
        <f>IF(ENTRY!B75="S",ENTRY!B75,"na")</f>
        <v>na</v>
      </c>
      <c r="E75" s="178" t="str">
        <f>IF(ENTRY!B75="S",ENTRY!E75,"na")</f>
        <v>na</v>
      </c>
      <c r="F75" s="178" t="str">
        <f>IFERROR((COUNTIF($G$3:G75,G75)-1)*0.0001+G75,"NA")</f>
        <v>NA</v>
      </c>
      <c r="G75" s="178" t="str">
        <f>IF(ENTRY!B75="S",ENTRY!BJ75,"na")</f>
        <v>na</v>
      </c>
      <c r="H75" s="217" t="str">
        <f>IF(ENTRY!B75="S",ENTRY!BK75,"na")</f>
        <v>na</v>
      </c>
      <c r="J75" s="178">
        <f>IF(ENTRY!B75="C",ENTRY!A75,"na")</f>
        <v>73</v>
      </c>
      <c r="K75" s="178">
        <f>IF(ENTRY!B75="C",ENTRY!D75,"na")</f>
        <v>17603727</v>
      </c>
      <c r="L75" s="178" t="str">
        <f>IF(ENTRY!B75="C",ENTRY!B75,"na")</f>
        <v>C</v>
      </c>
      <c r="M75" s="178" t="str">
        <f>IF(ENTRY!B75="C",ENTRY!E75,"na")</f>
        <v xml:space="preserve">RISHITA   </v>
      </c>
      <c r="N75" s="178">
        <f>IFERROR((COUNTIF($O$3:O75,O75)-1)*0.0001+O75,"NA")</f>
        <v>423</v>
      </c>
      <c r="O75" s="178">
        <f>IF(ENTRY!B75="C",ENTRY!BJ75,"na")</f>
        <v>423</v>
      </c>
      <c r="P75" s="178">
        <f>IF(ENTRY!B75="C",ENTRY!BK75,"na")</f>
        <v>84.6</v>
      </c>
      <c r="R75" s="178" t="str">
        <f>IF(ENTRY!B75="H",ENTRY!A75,"na")</f>
        <v>na</v>
      </c>
      <c r="S75" s="178" t="str">
        <f>IF(ENTRY!B75="H",ENTRY!D75,"na")</f>
        <v>na</v>
      </c>
      <c r="T75" s="178" t="str">
        <f>IF(ENTRY!B75="H",ENTRY!B75,"na")</f>
        <v>na</v>
      </c>
      <c r="U75" s="178" t="str">
        <f>IF(ENTRY!B75="H",ENTRY!E75,"na")</f>
        <v>na</v>
      </c>
      <c r="V75" s="178" t="str">
        <f>IFERROR((COUNTIF($W$3:W75,W75)-1)*0.0001+W75,"NA")</f>
        <v>NA</v>
      </c>
      <c r="W75" s="178" t="str">
        <f>IF(ENTRY!B75="H",ENTRY!BJ75,"na")</f>
        <v>na</v>
      </c>
      <c r="X75" s="178" t="str">
        <f>IF(ENTRY!B75="H",ENTRY!BK75,"na")</f>
        <v>na</v>
      </c>
    </row>
    <row r="76" spans="2:24" x14ac:dyDescent="0.25">
      <c r="B76" s="178" t="str">
        <f>IF(ENTRY!B76="S",ENTRY!A76,"na")</f>
        <v>na</v>
      </c>
      <c r="C76" s="178" t="str">
        <f>IF(ENTRY!B76="S",ENTRY!D76,"na")</f>
        <v>na</v>
      </c>
      <c r="D76" s="178" t="str">
        <f>IF(ENTRY!B76="S",ENTRY!B76,"na")</f>
        <v>na</v>
      </c>
      <c r="E76" s="178" t="str">
        <f>IF(ENTRY!B76="S",ENTRY!E76,"na")</f>
        <v>na</v>
      </c>
      <c r="F76" s="178" t="str">
        <f>IFERROR((COUNTIF($G$3:G76,G76)-1)*0.0001+G76,"NA")</f>
        <v>NA</v>
      </c>
      <c r="G76" s="178" t="str">
        <f>IF(ENTRY!B76="S",ENTRY!BJ76,"na")</f>
        <v>na</v>
      </c>
      <c r="H76" s="217" t="str">
        <f>IF(ENTRY!B76="S",ENTRY!BK76,"na")</f>
        <v>na</v>
      </c>
      <c r="J76" s="178">
        <f>IF(ENTRY!B76="C",ENTRY!A76,"na")</f>
        <v>74</v>
      </c>
      <c r="K76" s="178">
        <f>IF(ENTRY!B76="C",ENTRY!D76,"na")</f>
        <v>17603728</v>
      </c>
      <c r="L76" s="178" t="str">
        <f>IF(ENTRY!B76="C",ENTRY!B76,"na")</f>
        <v>C</v>
      </c>
      <c r="M76" s="178" t="str">
        <f>IF(ENTRY!B76="C",ENTRY!E76,"na")</f>
        <v>SEJAL</v>
      </c>
      <c r="N76" s="178">
        <f>IFERROR((COUNTIF($O$3:O76,O76)-1)*0.0001+O76,"NA")</f>
        <v>448</v>
      </c>
      <c r="O76" s="178">
        <f>IF(ENTRY!B76="C",ENTRY!BJ76,"na")</f>
        <v>448</v>
      </c>
      <c r="P76" s="178">
        <f>IF(ENTRY!B76="C",ENTRY!BK76,"na")</f>
        <v>89.6</v>
      </c>
      <c r="R76" s="178" t="str">
        <f>IF(ENTRY!B76="H",ENTRY!A76,"na")</f>
        <v>na</v>
      </c>
      <c r="S76" s="178" t="str">
        <f>IF(ENTRY!B76="H",ENTRY!D76,"na")</f>
        <v>na</v>
      </c>
      <c r="T76" s="178" t="str">
        <f>IF(ENTRY!B76="H",ENTRY!B76,"na")</f>
        <v>na</v>
      </c>
      <c r="U76" s="178" t="str">
        <f>IF(ENTRY!B76="H",ENTRY!E76,"na")</f>
        <v>na</v>
      </c>
      <c r="V76" s="178" t="str">
        <f>IFERROR((COUNTIF($W$3:W76,W76)-1)*0.0001+W76,"NA")</f>
        <v>NA</v>
      </c>
      <c r="W76" s="178" t="str">
        <f>IF(ENTRY!B76="H",ENTRY!BJ76,"na")</f>
        <v>na</v>
      </c>
      <c r="X76" s="178" t="str">
        <f>IF(ENTRY!B76="H",ENTRY!BK76,"na")</f>
        <v>na</v>
      </c>
    </row>
    <row r="77" spans="2:24" x14ac:dyDescent="0.25">
      <c r="B77" s="178" t="str">
        <f>IF(ENTRY!B77="S",ENTRY!A77,"na")</f>
        <v>na</v>
      </c>
      <c r="C77" s="178" t="str">
        <f>IF(ENTRY!B77="S",ENTRY!D77,"na")</f>
        <v>na</v>
      </c>
      <c r="D77" s="178" t="str">
        <f>IF(ENTRY!B77="S",ENTRY!B77,"na")</f>
        <v>na</v>
      </c>
      <c r="E77" s="178" t="str">
        <f>IF(ENTRY!B77="S",ENTRY!E77,"na")</f>
        <v>na</v>
      </c>
      <c r="F77" s="178" t="str">
        <f>IFERROR((COUNTIF($G$3:G77,G77)-1)*0.0001+G77,"NA")</f>
        <v>NA</v>
      </c>
      <c r="G77" s="178" t="str">
        <f>IF(ENTRY!B77="S",ENTRY!BJ77,"na")</f>
        <v>na</v>
      </c>
      <c r="H77" s="217" t="str">
        <f>IF(ENTRY!B77="S",ENTRY!BK77,"na")</f>
        <v>na</v>
      </c>
      <c r="J77" s="178">
        <f>IF(ENTRY!B77="C",ENTRY!A77,"na")</f>
        <v>75</v>
      </c>
      <c r="K77" s="178">
        <f>IF(ENTRY!B77="C",ENTRY!D77,"na")</f>
        <v>17603729</v>
      </c>
      <c r="L77" s="178" t="str">
        <f>IF(ENTRY!B77="C",ENTRY!B77,"na")</f>
        <v>C</v>
      </c>
      <c r="M77" s="178" t="str">
        <f>IF(ENTRY!B77="C",ENTRY!E77,"na")</f>
        <v>SAMIDHA THAPA</v>
      </c>
      <c r="N77" s="178">
        <f>IFERROR((COUNTIF($O$3:O77,O77)-1)*0.0001+O77,"NA")</f>
        <v>448.00009999999997</v>
      </c>
      <c r="O77" s="178">
        <f>IF(ENTRY!B77="C",ENTRY!BJ77,"na")</f>
        <v>448</v>
      </c>
      <c r="P77" s="178">
        <f>IF(ENTRY!B77="C",ENTRY!BK77,"na")</f>
        <v>89.6</v>
      </c>
      <c r="R77" s="178" t="str">
        <f>IF(ENTRY!B77="H",ENTRY!A77,"na")</f>
        <v>na</v>
      </c>
      <c r="S77" s="178" t="str">
        <f>IF(ENTRY!B77="H",ENTRY!D77,"na")</f>
        <v>na</v>
      </c>
      <c r="T77" s="178" t="str">
        <f>IF(ENTRY!B77="H",ENTRY!B77,"na")</f>
        <v>na</v>
      </c>
      <c r="U77" s="178" t="str">
        <f>IF(ENTRY!B77="H",ENTRY!E77,"na")</f>
        <v>na</v>
      </c>
      <c r="V77" s="178" t="str">
        <f>IFERROR((COUNTIF($W$3:W77,W77)-1)*0.0001+W77,"NA")</f>
        <v>NA</v>
      </c>
      <c r="W77" s="178" t="str">
        <f>IF(ENTRY!B77="H",ENTRY!BJ77,"na")</f>
        <v>na</v>
      </c>
      <c r="X77" s="178" t="str">
        <f>IF(ENTRY!B77="H",ENTRY!BK77,"na")</f>
        <v>na</v>
      </c>
    </row>
    <row r="78" spans="2:24" x14ac:dyDescent="0.25">
      <c r="B78" s="178" t="str">
        <f>IF(ENTRY!B78="S",ENTRY!A78,"na")</f>
        <v>na</v>
      </c>
      <c r="C78" s="178" t="str">
        <f>IF(ENTRY!B78="S",ENTRY!D78,"na")</f>
        <v>na</v>
      </c>
      <c r="D78" s="178" t="str">
        <f>IF(ENTRY!B78="S",ENTRY!B78,"na")</f>
        <v>na</v>
      </c>
      <c r="E78" s="178" t="str">
        <f>IF(ENTRY!B78="S",ENTRY!E78,"na")</f>
        <v>na</v>
      </c>
      <c r="F78" s="178" t="str">
        <f>IFERROR((COUNTIF($G$3:G78,G78)-1)*0.0001+G78,"NA")</f>
        <v>NA</v>
      </c>
      <c r="G78" s="178" t="str">
        <f>IF(ENTRY!B78="S",ENTRY!BJ78,"na")</f>
        <v>na</v>
      </c>
      <c r="H78" s="217" t="str">
        <f>IF(ENTRY!B78="S",ENTRY!BK78,"na")</f>
        <v>na</v>
      </c>
      <c r="J78" s="178">
        <f>IF(ENTRY!B78="C",ENTRY!A78,"na")</f>
        <v>76</v>
      </c>
      <c r="K78" s="178">
        <f>IF(ENTRY!B78="C",ENTRY!D78,"na")</f>
        <v>17603730</v>
      </c>
      <c r="L78" s="178" t="str">
        <f>IF(ENTRY!B78="C",ENTRY!B78,"na")</f>
        <v>C</v>
      </c>
      <c r="M78" s="178" t="str">
        <f>IF(ENTRY!B78="C",ENTRY!E78,"na")</f>
        <v>SAMIKSHA RANA</v>
      </c>
      <c r="N78" s="178">
        <f>IFERROR((COUNTIF($O$3:O78,O78)-1)*0.0001+O78,"NA")</f>
        <v>401</v>
      </c>
      <c r="O78" s="178">
        <f>IF(ENTRY!B78="C",ENTRY!BJ78,"na")</f>
        <v>401</v>
      </c>
      <c r="P78" s="178">
        <f>IF(ENTRY!B78="C",ENTRY!BK78,"na")</f>
        <v>80.2</v>
      </c>
      <c r="R78" s="178" t="str">
        <f>IF(ENTRY!B78="H",ENTRY!A78,"na")</f>
        <v>na</v>
      </c>
      <c r="S78" s="178" t="str">
        <f>IF(ENTRY!B78="H",ENTRY!D78,"na")</f>
        <v>na</v>
      </c>
      <c r="T78" s="178" t="str">
        <f>IF(ENTRY!B78="H",ENTRY!B78,"na")</f>
        <v>na</v>
      </c>
      <c r="U78" s="178" t="str">
        <f>IF(ENTRY!B78="H",ENTRY!E78,"na")</f>
        <v>na</v>
      </c>
      <c r="V78" s="178" t="str">
        <f>IFERROR((COUNTIF($W$3:W78,W78)-1)*0.0001+W78,"NA")</f>
        <v>NA</v>
      </c>
      <c r="W78" s="178" t="str">
        <f>IF(ENTRY!B78="H",ENTRY!BJ78,"na")</f>
        <v>na</v>
      </c>
      <c r="X78" s="178" t="str">
        <f>IF(ENTRY!B78="H",ENTRY!BK78,"na")</f>
        <v>na</v>
      </c>
    </row>
    <row r="79" spans="2:24" x14ac:dyDescent="0.25">
      <c r="B79" s="178" t="str">
        <f>IF(ENTRY!B79="S",ENTRY!A79,"na")</f>
        <v>na</v>
      </c>
      <c r="C79" s="178" t="str">
        <f>IF(ENTRY!B79="S",ENTRY!D79,"na")</f>
        <v>na</v>
      </c>
      <c r="D79" s="178" t="str">
        <f>IF(ENTRY!B79="S",ENTRY!B79,"na")</f>
        <v>na</v>
      </c>
      <c r="E79" s="178" t="str">
        <f>IF(ENTRY!B79="S",ENTRY!E79,"na")</f>
        <v>na</v>
      </c>
      <c r="F79" s="178" t="str">
        <f>IFERROR((COUNTIF($G$3:G79,G79)-1)*0.0001+G79,"NA")</f>
        <v>NA</v>
      </c>
      <c r="G79" s="178" t="str">
        <f>IF(ENTRY!B79="S",ENTRY!BJ79,"na")</f>
        <v>na</v>
      </c>
      <c r="H79" s="217" t="str">
        <f>IF(ENTRY!B79="S",ENTRY!BK79,"na")</f>
        <v>na</v>
      </c>
      <c r="J79" s="178">
        <f>IF(ENTRY!B79="C",ENTRY!A79,"na")</f>
        <v>77</v>
      </c>
      <c r="K79" s="178">
        <f>IF(ENTRY!B79="C",ENTRY!D79,"na")</f>
        <v>17603731</v>
      </c>
      <c r="L79" s="178" t="str">
        <f>IF(ENTRY!B79="C",ENTRY!B79,"na")</f>
        <v>C</v>
      </c>
      <c r="M79" s="178" t="str">
        <f>IF(ENTRY!B79="C",ENTRY!E79,"na")</f>
        <v>SHIKHA BHURIA</v>
      </c>
      <c r="N79" s="178">
        <f>IFERROR((COUNTIF($O$3:O79,O79)-1)*0.0001+O79,"NA")</f>
        <v>371</v>
      </c>
      <c r="O79" s="178">
        <f>IF(ENTRY!B79="C",ENTRY!BJ79,"na")</f>
        <v>371</v>
      </c>
      <c r="P79" s="178">
        <f>IF(ENTRY!B79="C",ENTRY!BK79,"na")</f>
        <v>74.2</v>
      </c>
      <c r="R79" s="178" t="str">
        <f>IF(ENTRY!B79="H",ENTRY!A79,"na")</f>
        <v>na</v>
      </c>
      <c r="S79" s="178" t="str">
        <f>IF(ENTRY!B79="H",ENTRY!D79,"na")</f>
        <v>na</v>
      </c>
      <c r="T79" s="178" t="str">
        <f>IF(ENTRY!B79="H",ENTRY!B79,"na")</f>
        <v>na</v>
      </c>
      <c r="U79" s="178" t="str">
        <f>IF(ENTRY!B79="H",ENTRY!E79,"na")</f>
        <v>na</v>
      </c>
      <c r="V79" s="178" t="str">
        <f>IFERROR((COUNTIF($W$3:W79,W79)-1)*0.0001+W79,"NA")</f>
        <v>NA</v>
      </c>
      <c r="W79" s="178" t="str">
        <f>IF(ENTRY!B79="H",ENTRY!BJ79,"na")</f>
        <v>na</v>
      </c>
      <c r="X79" s="178" t="str">
        <f>IF(ENTRY!B79="H",ENTRY!BK79,"na")</f>
        <v>na</v>
      </c>
    </row>
    <row r="80" spans="2:24" x14ac:dyDescent="0.25">
      <c r="B80" s="178" t="str">
        <f>IF(ENTRY!B80="S",ENTRY!A80,"na")</f>
        <v>na</v>
      </c>
      <c r="C80" s="178" t="str">
        <f>IF(ENTRY!B80="S",ENTRY!D80,"na")</f>
        <v>na</v>
      </c>
      <c r="D80" s="178" t="str">
        <f>IF(ENTRY!B80="S",ENTRY!B80,"na")</f>
        <v>na</v>
      </c>
      <c r="E80" s="178" t="str">
        <f>IF(ENTRY!B80="S",ENTRY!E80,"na")</f>
        <v>na</v>
      </c>
      <c r="F80" s="178" t="str">
        <f>IFERROR((COUNTIF($G$3:G80,G80)-1)*0.0001+G80,"NA")</f>
        <v>NA</v>
      </c>
      <c r="G80" s="178" t="str">
        <f>IF(ENTRY!B80="S",ENTRY!BJ80,"na")</f>
        <v>na</v>
      </c>
      <c r="H80" s="217" t="str">
        <f>IF(ENTRY!B80="S",ENTRY!BK80,"na")</f>
        <v>na</v>
      </c>
      <c r="J80" s="178">
        <f>IF(ENTRY!B80="C",ENTRY!A80,"na")</f>
        <v>78</v>
      </c>
      <c r="K80" s="178">
        <f>IF(ENTRY!B80="C",ENTRY!D80,"na")</f>
        <v>17603732</v>
      </c>
      <c r="L80" s="178" t="str">
        <f>IF(ENTRY!B80="C",ENTRY!B80,"na")</f>
        <v>C</v>
      </c>
      <c r="M80" s="178" t="str">
        <f>IF(ENTRY!B80="C",ENTRY!E80,"na")</f>
        <v>TANISHKA SOOD</v>
      </c>
      <c r="N80" s="178">
        <f>IFERROR((COUNTIF($O$3:O80,O80)-1)*0.0001+O80,"NA")</f>
        <v>438</v>
      </c>
      <c r="O80" s="178">
        <f>IF(ENTRY!B80="C",ENTRY!BJ80,"na")</f>
        <v>438</v>
      </c>
      <c r="P80" s="178">
        <f>IF(ENTRY!B80="C",ENTRY!BK80,"na")</f>
        <v>87.6</v>
      </c>
      <c r="R80" s="178" t="str">
        <f>IF(ENTRY!B80="H",ENTRY!A80,"na")</f>
        <v>na</v>
      </c>
      <c r="S80" s="178" t="str">
        <f>IF(ENTRY!B80="H",ENTRY!D80,"na")</f>
        <v>na</v>
      </c>
      <c r="T80" s="178" t="str">
        <f>IF(ENTRY!B80="H",ENTRY!B80,"na")</f>
        <v>na</v>
      </c>
      <c r="U80" s="178" t="str">
        <f>IF(ENTRY!B80="H",ENTRY!E80,"na")</f>
        <v>na</v>
      </c>
      <c r="V80" s="178" t="str">
        <f>IFERROR((COUNTIF($W$3:W80,W80)-1)*0.0001+W80,"NA")</f>
        <v>NA</v>
      </c>
      <c r="W80" s="178" t="str">
        <f>IF(ENTRY!B80="H",ENTRY!BJ80,"na")</f>
        <v>na</v>
      </c>
      <c r="X80" s="178" t="str">
        <f>IF(ENTRY!B80="H",ENTRY!BK80,"na")</f>
        <v>na</v>
      </c>
    </row>
    <row r="81" spans="2:24" x14ac:dyDescent="0.25">
      <c r="B81" s="178" t="str">
        <f>IF(ENTRY!B81="S",ENTRY!A81,"na")</f>
        <v>na</v>
      </c>
      <c r="C81" s="178" t="str">
        <f>IF(ENTRY!B81="S",ENTRY!D81,"na")</f>
        <v>na</v>
      </c>
      <c r="D81" s="178" t="str">
        <f>IF(ENTRY!B81="S",ENTRY!B81,"na")</f>
        <v>na</v>
      </c>
      <c r="E81" s="178" t="str">
        <f>IF(ENTRY!B81="S",ENTRY!E81,"na")</f>
        <v>na</v>
      </c>
      <c r="F81" s="178" t="str">
        <f>IFERROR((COUNTIF($G$3:G81,G81)-1)*0.0001+G81,"NA")</f>
        <v>NA</v>
      </c>
      <c r="G81" s="178" t="str">
        <f>IF(ENTRY!B81="S",ENTRY!BJ81,"na")</f>
        <v>na</v>
      </c>
      <c r="H81" s="217" t="str">
        <f>IF(ENTRY!B81="S",ENTRY!BK81,"na")</f>
        <v>na</v>
      </c>
      <c r="J81" s="178">
        <f>IF(ENTRY!B81="C",ENTRY!A81,"na")</f>
        <v>79</v>
      </c>
      <c r="K81" s="178">
        <f>IF(ENTRY!B81="C",ENTRY!D81,"na")</f>
        <v>17603733</v>
      </c>
      <c r="L81" s="178" t="str">
        <f>IF(ENTRY!B81="C",ENTRY!B81,"na")</f>
        <v>C</v>
      </c>
      <c r="M81" s="178" t="str">
        <f>IF(ENTRY!B81="C",ENTRY!E81,"na")</f>
        <v>YUVESH RANA</v>
      </c>
      <c r="N81" s="178">
        <f>IFERROR((COUNTIF($O$3:O81,O81)-1)*0.0001+O81,"NA")</f>
        <v>379</v>
      </c>
      <c r="O81" s="178">
        <f>IF(ENTRY!B81="C",ENTRY!BJ81,"na")</f>
        <v>379</v>
      </c>
      <c r="P81" s="178">
        <f>IF(ENTRY!B81="C",ENTRY!BK81,"na")</f>
        <v>75.8</v>
      </c>
      <c r="R81" s="178" t="str">
        <f>IF(ENTRY!B81="H",ENTRY!A81,"na")</f>
        <v>na</v>
      </c>
      <c r="S81" s="178" t="str">
        <f>IF(ENTRY!B81="H",ENTRY!D81,"na")</f>
        <v>na</v>
      </c>
      <c r="T81" s="178" t="str">
        <f>IF(ENTRY!B81="H",ENTRY!B81,"na")</f>
        <v>na</v>
      </c>
      <c r="U81" s="178" t="str">
        <f>IF(ENTRY!B81="H",ENTRY!E81,"na")</f>
        <v>na</v>
      </c>
      <c r="V81" s="178" t="str">
        <f>IFERROR((COUNTIF($W$3:W81,W81)-1)*0.0001+W81,"NA")</f>
        <v>NA</v>
      </c>
      <c r="W81" s="178" t="str">
        <f>IF(ENTRY!B81="H",ENTRY!BJ81,"na")</f>
        <v>na</v>
      </c>
      <c r="X81" s="178" t="str">
        <f>IF(ENTRY!B81="H",ENTRY!BK81,"na")</f>
        <v>na</v>
      </c>
    </row>
    <row r="82" spans="2:24" x14ac:dyDescent="0.25">
      <c r="B82" s="178" t="str">
        <f>IF(ENTRY!B82="S",ENTRY!A82,"na")</f>
        <v>na</v>
      </c>
      <c r="C82" s="178" t="str">
        <f>IF(ENTRY!B82="S",ENTRY!D82,"na")</f>
        <v>na</v>
      </c>
      <c r="D82" s="178" t="str">
        <f>IF(ENTRY!B82="S",ENTRY!B82,"na")</f>
        <v>na</v>
      </c>
      <c r="E82" s="178" t="str">
        <f>IF(ENTRY!B82="S",ENTRY!E82,"na")</f>
        <v>na</v>
      </c>
      <c r="F82" s="178" t="str">
        <f>IFERROR((COUNTIF($G$3:G82,G82)-1)*0.0001+G82,"NA")</f>
        <v>NA</v>
      </c>
      <c r="G82" s="178" t="str">
        <f>IF(ENTRY!B82="S",ENTRY!BJ82,"na")</f>
        <v>na</v>
      </c>
      <c r="H82" s="217" t="str">
        <f>IF(ENTRY!B82="S",ENTRY!BK82,"na")</f>
        <v>na</v>
      </c>
      <c r="J82" s="178" t="str">
        <f>IF(ENTRY!B82="C",ENTRY!A82,"na")</f>
        <v>na</v>
      </c>
      <c r="K82" s="178" t="str">
        <f>IF(ENTRY!B82="C",ENTRY!D82,"na")</f>
        <v>na</v>
      </c>
      <c r="L82" s="178" t="str">
        <f>IF(ENTRY!B82="C",ENTRY!B82,"na")</f>
        <v>na</v>
      </c>
      <c r="M82" s="178" t="str">
        <f>IF(ENTRY!B82="C",ENTRY!E82,"na")</f>
        <v>na</v>
      </c>
      <c r="N82" s="178" t="str">
        <f>IFERROR((COUNTIF($O$3:O82,O82)-1)*0.0001+O82,"NA")</f>
        <v>NA</v>
      </c>
      <c r="O82" s="178" t="str">
        <f>IF(ENTRY!B82="C",ENTRY!BJ82,"na")</f>
        <v>na</v>
      </c>
      <c r="P82" s="178" t="str">
        <f>IF(ENTRY!B82="C",ENTRY!BK82,"na")</f>
        <v>na</v>
      </c>
      <c r="R82" s="178" t="str">
        <f>IF(ENTRY!B82="H",ENTRY!A82,"na")</f>
        <v>na</v>
      </c>
      <c r="S82" s="178" t="str">
        <f>IF(ENTRY!B82="H",ENTRY!D82,"na")</f>
        <v>na</v>
      </c>
      <c r="T82" s="178" t="str">
        <f>IF(ENTRY!B82="H",ENTRY!B82,"na")</f>
        <v>na</v>
      </c>
      <c r="U82" s="178" t="str">
        <f>IF(ENTRY!B82="H",ENTRY!E82,"na")</f>
        <v>na</v>
      </c>
      <c r="V82" s="178" t="str">
        <f>IFERROR((COUNTIF($W$3:W82,W82)-1)*0.0001+W82,"NA")</f>
        <v>NA</v>
      </c>
      <c r="W82" s="178" t="str">
        <f>IF(ENTRY!B82="H",ENTRY!BJ82,"na")</f>
        <v>na</v>
      </c>
      <c r="X82" s="178" t="str">
        <f>IF(ENTRY!B82="H",ENTRY!BK82,"na")</f>
        <v>na</v>
      </c>
    </row>
    <row r="83" spans="2:24" x14ac:dyDescent="0.25">
      <c r="B83" s="178" t="str">
        <f>IF(ENTRY!B83="S",ENTRY!A83,"na")</f>
        <v>na</v>
      </c>
      <c r="C83" s="178" t="str">
        <f>IF(ENTRY!B83="S",ENTRY!D83,"na")</f>
        <v>na</v>
      </c>
      <c r="D83" s="178" t="str">
        <f>IF(ENTRY!B83="S",ENTRY!B83,"na")</f>
        <v>na</v>
      </c>
      <c r="E83" s="178" t="str">
        <f>IF(ENTRY!B83="S",ENTRY!E83,"na")</f>
        <v>na</v>
      </c>
      <c r="F83" s="178" t="str">
        <f>IFERROR((COUNTIF($G$3:G83,G83)-1)*0.0001+G83,"NA")</f>
        <v>NA</v>
      </c>
      <c r="G83" s="178" t="str">
        <f>IF(ENTRY!B83="S",ENTRY!BJ83,"na")</f>
        <v>na</v>
      </c>
      <c r="H83" s="217" t="str">
        <f>IF(ENTRY!B83="S",ENTRY!BK83,"na")</f>
        <v>na</v>
      </c>
      <c r="J83" s="178" t="str">
        <f>IF(ENTRY!B83="C",ENTRY!A83,"na")</f>
        <v>na</v>
      </c>
      <c r="K83" s="178" t="str">
        <f>IF(ENTRY!B83="C",ENTRY!D83,"na")</f>
        <v>na</v>
      </c>
      <c r="L83" s="178" t="str">
        <f>IF(ENTRY!B83="C",ENTRY!B83,"na")</f>
        <v>na</v>
      </c>
      <c r="M83" s="178" t="str">
        <f>IF(ENTRY!B83="C",ENTRY!E83,"na")</f>
        <v>na</v>
      </c>
      <c r="N83" s="178" t="str">
        <f>IFERROR((COUNTIF($O$3:O83,O83)-1)*0.0001+O83,"NA")</f>
        <v>NA</v>
      </c>
      <c r="O83" s="178" t="str">
        <f>IF(ENTRY!B83="C",ENTRY!BJ83,"na")</f>
        <v>na</v>
      </c>
      <c r="P83" s="178" t="str">
        <f>IF(ENTRY!B83="C",ENTRY!BK83,"na")</f>
        <v>na</v>
      </c>
      <c r="R83" s="178" t="str">
        <f>IF(ENTRY!B83="H",ENTRY!A83,"na")</f>
        <v>na</v>
      </c>
      <c r="S83" s="178" t="str">
        <f>IF(ENTRY!B83="H",ENTRY!D83,"na")</f>
        <v>na</v>
      </c>
      <c r="T83" s="178" t="str">
        <f>IF(ENTRY!B83="H",ENTRY!B83,"na")</f>
        <v>na</v>
      </c>
      <c r="U83" s="178" t="str">
        <f>IF(ENTRY!B83="H",ENTRY!E83,"na")</f>
        <v>na</v>
      </c>
      <c r="V83" s="178" t="str">
        <f>IFERROR((COUNTIF($W$3:W83,W83)-1)*0.0001+W83,"NA")</f>
        <v>NA</v>
      </c>
      <c r="W83" s="178" t="str">
        <f>IF(ENTRY!B83="H",ENTRY!BJ83,"na")</f>
        <v>na</v>
      </c>
      <c r="X83" s="178" t="str">
        <f>IF(ENTRY!B83="H",ENTRY!BK83,"na")</f>
        <v>na</v>
      </c>
    </row>
    <row r="84" spans="2:24" x14ac:dyDescent="0.25">
      <c r="B84" s="178" t="str">
        <f>IF(ENTRY!B84="S",ENTRY!A84,"na")</f>
        <v>na</v>
      </c>
      <c r="C84" s="178" t="str">
        <f>IF(ENTRY!B84="S",ENTRY!D84,"na")</f>
        <v>na</v>
      </c>
      <c r="D84" s="178" t="str">
        <f>IF(ENTRY!B84="S",ENTRY!B84,"na")</f>
        <v>na</v>
      </c>
      <c r="E84" s="178" t="str">
        <f>IF(ENTRY!B84="S",ENTRY!E84,"na")</f>
        <v>na</v>
      </c>
      <c r="F84" s="178" t="str">
        <f>IFERROR((COUNTIF($G$3:G84,G84)-1)*0.0001+G84,"NA")</f>
        <v>NA</v>
      </c>
      <c r="G84" s="178" t="str">
        <f>IF(ENTRY!B84="S",ENTRY!BJ84,"na")</f>
        <v>na</v>
      </c>
      <c r="H84" s="217" t="str">
        <f>IF(ENTRY!B84="S",ENTRY!BK84,"na")</f>
        <v>na</v>
      </c>
      <c r="J84" s="178" t="str">
        <f>IF(ENTRY!B84="C",ENTRY!A84,"na")</f>
        <v>na</v>
      </c>
      <c r="K84" s="178" t="str">
        <f>IF(ENTRY!B84="C",ENTRY!D84,"na")</f>
        <v>na</v>
      </c>
      <c r="L84" s="178" t="str">
        <f>IF(ENTRY!B84="C",ENTRY!B84,"na")</f>
        <v>na</v>
      </c>
      <c r="M84" s="178" t="str">
        <f>IF(ENTRY!B84="C",ENTRY!E84,"na")</f>
        <v>na</v>
      </c>
      <c r="N84" s="178" t="str">
        <f>IFERROR((COUNTIF($O$3:O84,O84)-1)*0.0001+O84,"NA")</f>
        <v>NA</v>
      </c>
      <c r="O84" s="178" t="str">
        <f>IF(ENTRY!B84="C",ENTRY!BJ84,"na")</f>
        <v>na</v>
      </c>
      <c r="P84" s="178" t="str">
        <f>IF(ENTRY!B84="C",ENTRY!BK84,"na")</f>
        <v>na</v>
      </c>
      <c r="R84" s="178" t="str">
        <f>IF(ENTRY!B84="H",ENTRY!A84,"na")</f>
        <v>na</v>
      </c>
      <c r="S84" s="178" t="str">
        <f>IF(ENTRY!B84="H",ENTRY!D84,"na")</f>
        <v>na</v>
      </c>
      <c r="T84" s="178" t="str">
        <f>IF(ENTRY!B84="H",ENTRY!B84,"na")</f>
        <v>na</v>
      </c>
      <c r="U84" s="178" t="str">
        <f>IF(ENTRY!B84="H",ENTRY!E84,"na")</f>
        <v>na</v>
      </c>
      <c r="V84" s="178" t="str">
        <f>IFERROR((COUNTIF($W$3:W84,W84)-1)*0.0001+W84,"NA")</f>
        <v>NA</v>
      </c>
      <c r="W84" s="178" t="str">
        <f>IF(ENTRY!B84="H",ENTRY!BJ84,"na")</f>
        <v>na</v>
      </c>
      <c r="X84" s="178" t="str">
        <f>IF(ENTRY!B84="H",ENTRY!BK84,"na")</f>
        <v>na</v>
      </c>
    </row>
    <row r="85" spans="2:24" x14ac:dyDescent="0.25">
      <c r="B85" s="178" t="str">
        <f>IF(ENTRY!B85="S",ENTRY!A85,"na")</f>
        <v>na</v>
      </c>
      <c r="C85" s="178" t="str">
        <f>IF(ENTRY!B85="S",ENTRY!D85,"na")</f>
        <v>na</v>
      </c>
      <c r="D85" s="178" t="str">
        <f>IF(ENTRY!B85="S",ENTRY!B85,"na")</f>
        <v>na</v>
      </c>
      <c r="E85" s="178" t="str">
        <f>IF(ENTRY!B85="S",ENTRY!E85,"na")</f>
        <v>na</v>
      </c>
      <c r="F85" s="178" t="str">
        <f>IFERROR((COUNTIF($G$3:G85,G85)-1)*0.0001+G85,"NA")</f>
        <v>NA</v>
      </c>
      <c r="G85" s="178" t="str">
        <f>IF(ENTRY!B85="S",ENTRY!BJ85,"na")</f>
        <v>na</v>
      </c>
      <c r="H85" s="217" t="str">
        <f>IF(ENTRY!B85="S",ENTRY!BK85,"na")</f>
        <v>na</v>
      </c>
      <c r="J85" s="178" t="str">
        <f>IF(ENTRY!B85="C",ENTRY!A85,"na")</f>
        <v>na</v>
      </c>
      <c r="K85" s="178" t="str">
        <f>IF(ENTRY!B85="C",ENTRY!D85,"na")</f>
        <v>na</v>
      </c>
      <c r="L85" s="178" t="str">
        <f>IF(ENTRY!B85="C",ENTRY!B85,"na")</f>
        <v>na</v>
      </c>
      <c r="M85" s="178" t="str">
        <f>IF(ENTRY!B85="C",ENTRY!E85,"na")</f>
        <v>na</v>
      </c>
      <c r="N85" s="178" t="str">
        <f>IFERROR((COUNTIF($O$3:O85,O85)-1)*0.0001+O85,"NA")</f>
        <v>NA</v>
      </c>
      <c r="O85" s="178" t="str">
        <f>IF(ENTRY!B85="C",ENTRY!BJ85,"na")</f>
        <v>na</v>
      </c>
      <c r="P85" s="178" t="str">
        <f>IF(ENTRY!B85="C",ENTRY!BK85,"na")</f>
        <v>na</v>
      </c>
      <c r="R85" s="178" t="str">
        <f>IF(ENTRY!B85="H",ENTRY!A85,"na")</f>
        <v>na</v>
      </c>
      <c r="S85" s="178" t="str">
        <f>IF(ENTRY!B85="H",ENTRY!D85,"na")</f>
        <v>na</v>
      </c>
      <c r="T85" s="178" t="str">
        <f>IF(ENTRY!B85="H",ENTRY!B85,"na")</f>
        <v>na</v>
      </c>
      <c r="U85" s="178" t="str">
        <f>IF(ENTRY!B85="H",ENTRY!E85,"na")</f>
        <v>na</v>
      </c>
      <c r="V85" s="178" t="str">
        <f>IFERROR((COUNTIF($W$3:W85,W85)-1)*0.0001+W85,"NA")</f>
        <v>NA</v>
      </c>
      <c r="W85" s="178" t="str">
        <f>IF(ENTRY!B85="H",ENTRY!BJ85,"na")</f>
        <v>na</v>
      </c>
      <c r="X85" s="178" t="str">
        <f>IF(ENTRY!B85="H",ENTRY!BK85,"na")</f>
        <v>na</v>
      </c>
    </row>
    <row r="86" spans="2:24" x14ac:dyDescent="0.25">
      <c r="B86" s="178" t="str">
        <f>IF(ENTRY!B86="S",ENTRY!A86,"na")</f>
        <v>na</v>
      </c>
      <c r="C86" s="178" t="str">
        <f>IF(ENTRY!B86="S",ENTRY!D86,"na")</f>
        <v>na</v>
      </c>
      <c r="D86" s="178" t="str">
        <f>IF(ENTRY!B86="S",ENTRY!B86,"na")</f>
        <v>na</v>
      </c>
      <c r="E86" s="178" t="str">
        <f>IF(ENTRY!B86="S",ENTRY!E86,"na")</f>
        <v>na</v>
      </c>
      <c r="F86" s="178" t="str">
        <f>IFERROR((COUNTIF($G$3:G86,G86)-1)*0.0001+G86,"NA")</f>
        <v>NA</v>
      </c>
      <c r="G86" s="178" t="str">
        <f>IF(ENTRY!B86="S",ENTRY!BJ86,"na")</f>
        <v>na</v>
      </c>
      <c r="H86" s="217" t="str">
        <f>IF(ENTRY!B86="S",ENTRY!BK86,"na")</f>
        <v>na</v>
      </c>
      <c r="J86" s="178" t="str">
        <f>IF(ENTRY!B86="C",ENTRY!A86,"na")</f>
        <v>na</v>
      </c>
      <c r="K86" s="178" t="str">
        <f>IF(ENTRY!B86="C",ENTRY!D86,"na")</f>
        <v>na</v>
      </c>
      <c r="L86" s="178" t="str">
        <f>IF(ENTRY!B86="C",ENTRY!B86,"na")</f>
        <v>na</v>
      </c>
      <c r="M86" s="178" t="str">
        <f>IF(ENTRY!B86="C",ENTRY!E86,"na")</f>
        <v>na</v>
      </c>
      <c r="N86" s="178" t="str">
        <f>IFERROR((COUNTIF($O$3:O86,O86)-1)*0.0001+O86,"NA")</f>
        <v>NA</v>
      </c>
      <c r="O86" s="178" t="str">
        <f>IF(ENTRY!B86="C",ENTRY!BJ86,"na")</f>
        <v>na</v>
      </c>
      <c r="P86" s="178" t="str">
        <f>IF(ENTRY!B86="C",ENTRY!BK86,"na")</f>
        <v>na</v>
      </c>
      <c r="R86" s="178" t="str">
        <f>IF(ENTRY!B86="H",ENTRY!A86,"na")</f>
        <v>na</v>
      </c>
      <c r="S86" s="178" t="str">
        <f>IF(ENTRY!B86="H",ENTRY!D86,"na")</f>
        <v>na</v>
      </c>
      <c r="T86" s="178" t="str">
        <f>IF(ENTRY!B86="H",ENTRY!B86,"na")</f>
        <v>na</v>
      </c>
      <c r="U86" s="178" t="str">
        <f>IF(ENTRY!B86="H",ENTRY!E86,"na")</f>
        <v>na</v>
      </c>
      <c r="V86" s="178" t="str">
        <f>IFERROR((COUNTIF($W$3:W86,W86)-1)*0.0001+W86,"NA")</f>
        <v>NA</v>
      </c>
      <c r="W86" s="178" t="str">
        <f>IF(ENTRY!B86="H",ENTRY!BJ86,"na")</f>
        <v>na</v>
      </c>
      <c r="X86" s="178" t="str">
        <f>IF(ENTRY!B86="H",ENTRY!BK86,"na")</f>
        <v>na</v>
      </c>
    </row>
    <row r="87" spans="2:24" x14ac:dyDescent="0.25">
      <c r="B87" s="178" t="str">
        <f>IF(ENTRY!B87="S",ENTRY!A87,"na")</f>
        <v>na</v>
      </c>
      <c r="C87" s="178" t="str">
        <f>IF(ENTRY!B87="S",ENTRY!D87,"na")</f>
        <v>na</v>
      </c>
      <c r="D87" s="178" t="str">
        <f>IF(ENTRY!B87="S",ENTRY!B87,"na")</f>
        <v>na</v>
      </c>
      <c r="E87" s="178" t="str">
        <f>IF(ENTRY!B87="S",ENTRY!E87,"na")</f>
        <v>na</v>
      </c>
      <c r="F87" s="178" t="str">
        <f>IFERROR((COUNTIF($G$3:G87,G87)-1)*0.0001+G87,"NA")</f>
        <v>NA</v>
      </c>
      <c r="G87" s="178" t="str">
        <f>IF(ENTRY!B87="S",ENTRY!BJ87,"na")</f>
        <v>na</v>
      </c>
      <c r="H87" s="217" t="str">
        <f>IF(ENTRY!B87="S",ENTRY!BK87,"na")</f>
        <v>na</v>
      </c>
      <c r="J87" s="178" t="str">
        <f>IF(ENTRY!B87="C",ENTRY!A87,"na")</f>
        <v>na</v>
      </c>
      <c r="K87" s="178" t="str">
        <f>IF(ENTRY!B87="C",ENTRY!D87,"na")</f>
        <v>na</v>
      </c>
      <c r="L87" s="178" t="str">
        <f>IF(ENTRY!B87="C",ENTRY!B87,"na")</f>
        <v>na</v>
      </c>
      <c r="M87" s="178" t="str">
        <f>IF(ENTRY!B87="C",ENTRY!E87,"na")</f>
        <v>na</v>
      </c>
      <c r="N87" s="178" t="str">
        <f>IFERROR((COUNTIF($O$3:O87,O87)-1)*0.0001+O87,"NA")</f>
        <v>NA</v>
      </c>
      <c r="O87" s="178" t="str">
        <f>IF(ENTRY!B87="C",ENTRY!BJ87,"na")</f>
        <v>na</v>
      </c>
      <c r="P87" s="178" t="str">
        <f>IF(ENTRY!B87="C",ENTRY!BK87,"na")</f>
        <v>na</v>
      </c>
      <c r="R87" s="178" t="str">
        <f>IF(ENTRY!B87="H",ENTRY!A87,"na")</f>
        <v>na</v>
      </c>
      <c r="S87" s="178" t="str">
        <f>IF(ENTRY!B87="H",ENTRY!D87,"na")</f>
        <v>na</v>
      </c>
      <c r="T87" s="178" t="str">
        <f>IF(ENTRY!B87="H",ENTRY!B87,"na")</f>
        <v>na</v>
      </c>
      <c r="U87" s="178" t="str">
        <f>IF(ENTRY!B87="H",ENTRY!E87,"na")</f>
        <v>na</v>
      </c>
      <c r="V87" s="178" t="str">
        <f>IFERROR((COUNTIF($W$3:W87,W87)-1)*0.0001+W87,"NA")</f>
        <v>NA</v>
      </c>
      <c r="W87" s="178" t="str">
        <f>IF(ENTRY!B87="H",ENTRY!BJ87,"na")</f>
        <v>na</v>
      </c>
      <c r="X87" s="178" t="str">
        <f>IF(ENTRY!B87="H",ENTRY!BK87,"na")</f>
        <v>na</v>
      </c>
    </row>
    <row r="88" spans="2:24" x14ac:dyDescent="0.25">
      <c r="B88" s="178" t="str">
        <f>IF(ENTRY!B88="S",ENTRY!A88,"na")</f>
        <v>na</v>
      </c>
      <c r="C88" s="178" t="str">
        <f>IF(ENTRY!B88="S",ENTRY!D88,"na")</f>
        <v>na</v>
      </c>
      <c r="D88" s="178" t="str">
        <f>IF(ENTRY!B88="S",ENTRY!B88,"na")</f>
        <v>na</v>
      </c>
      <c r="E88" s="178" t="str">
        <f>IF(ENTRY!B88="S",ENTRY!E88,"na")</f>
        <v>na</v>
      </c>
      <c r="F88" s="178" t="str">
        <f>IFERROR((COUNTIF($G$3:G88,G88)-1)*0.0001+G88,"NA")</f>
        <v>NA</v>
      </c>
      <c r="G88" s="178" t="str">
        <f>IF(ENTRY!B88="S",ENTRY!BJ88,"na")</f>
        <v>na</v>
      </c>
      <c r="H88" s="217" t="str">
        <f>IF(ENTRY!B88="S",ENTRY!BK88,"na")</f>
        <v>na</v>
      </c>
      <c r="J88" s="178" t="str">
        <f>IF(ENTRY!B88="C",ENTRY!A88,"na")</f>
        <v>na</v>
      </c>
      <c r="K88" s="178" t="str">
        <f>IF(ENTRY!B88="C",ENTRY!D88,"na")</f>
        <v>na</v>
      </c>
      <c r="L88" s="178" t="str">
        <f>IF(ENTRY!B88="C",ENTRY!B88,"na")</f>
        <v>na</v>
      </c>
      <c r="M88" s="178" t="str">
        <f>IF(ENTRY!B88="C",ENTRY!E88,"na")</f>
        <v>na</v>
      </c>
      <c r="N88" s="178" t="str">
        <f>IFERROR((COUNTIF($O$3:O88,O88)-1)*0.0001+O88,"NA")</f>
        <v>NA</v>
      </c>
      <c r="O88" s="178" t="str">
        <f>IF(ENTRY!B88="C",ENTRY!BJ88,"na")</f>
        <v>na</v>
      </c>
      <c r="P88" s="178" t="str">
        <f>IF(ENTRY!B88="C",ENTRY!BK88,"na")</f>
        <v>na</v>
      </c>
      <c r="R88" s="178" t="str">
        <f>IF(ENTRY!B88="H",ENTRY!A88,"na")</f>
        <v>na</v>
      </c>
      <c r="S88" s="178" t="str">
        <f>IF(ENTRY!B88="H",ENTRY!D88,"na")</f>
        <v>na</v>
      </c>
      <c r="T88" s="178" t="str">
        <f>IF(ENTRY!B88="H",ENTRY!B88,"na")</f>
        <v>na</v>
      </c>
      <c r="U88" s="178" t="str">
        <f>IF(ENTRY!B88="H",ENTRY!E88,"na")</f>
        <v>na</v>
      </c>
      <c r="V88" s="178" t="str">
        <f>IFERROR((COUNTIF($W$3:W88,W88)-1)*0.0001+W88,"NA")</f>
        <v>NA</v>
      </c>
      <c r="W88" s="178" t="str">
        <f>IF(ENTRY!B88="H",ENTRY!BJ88,"na")</f>
        <v>na</v>
      </c>
      <c r="X88" s="178" t="str">
        <f>IF(ENTRY!B88="H",ENTRY!BK88,"na")</f>
        <v>na</v>
      </c>
    </row>
    <row r="89" spans="2:24" x14ac:dyDescent="0.25">
      <c r="B89" s="178" t="str">
        <f>IF(ENTRY!B89="S",ENTRY!A89,"na")</f>
        <v>na</v>
      </c>
      <c r="C89" s="178" t="str">
        <f>IF(ENTRY!B89="S",ENTRY!D89,"na")</f>
        <v>na</v>
      </c>
      <c r="D89" s="178" t="str">
        <f>IF(ENTRY!B89="S",ENTRY!B89,"na")</f>
        <v>na</v>
      </c>
      <c r="E89" s="178" t="str">
        <f>IF(ENTRY!B89="S",ENTRY!E89,"na")</f>
        <v>na</v>
      </c>
      <c r="F89" s="178" t="str">
        <f>IFERROR((COUNTIF($G$3:G89,G89)-1)*0.0001+G89,"NA")</f>
        <v>NA</v>
      </c>
      <c r="G89" s="178" t="str">
        <f>IF(ENTRY!B89="S",ENTRY!BJ89,"na")</f>
        <v>na</v>
      </c>
      <c r="H89" s="217" t="str">
        <f>IF(ENTRY!B89="S",ENTRY!BK89,"na")</f>
        <v>na</v>
      </c>
      <c r="J89" s="178" t="str">
        <f>IF(ENTRY!B89="C",ENTRY!A89,"na")</f>
        <v>na</v>
      </c>
      <c r="K89" s="178" t="str">
        <f>IF(ENTRY!B89="C",ENTRY!D89,"na")</f>
        <v>na</v>
      </c>
      <c r="L89" s="178" t="str">
        <f>IF(ENTRY!B89="C",ENTRY!B89,"na")</f>
        <v>na</v>
      </c>
      <c r="M89" s="178" t="str">
        <f>IF(ENTRY!B89="C",ENTRY!E89,"na")</f>
        <v>na</v>
      </c>
      <c r="N89" s="178" t="str">
        <f>IFERROR((COUNTIF($O$3:O89,O89)-1)*0.0001+O89,"NA")</f>
        <v>NA</v>
      </c>
      <c r="O89" s="178" t="str">
        <f>IF(ENTRY!B89="C",ENTRY!BJ89,"na")</f>
        <v>na</v>
      </c>
      <c r="P89" s="178" t="str">
        <f>IF(ENTRY!B89="C",ENTRY!BK89,"na")</f>
        <v>na</v>
      </c>
      <c r="R89" s="178" t="str">
        <f>IF(ENTRY!B89="H",ENTRY!A89,"na")</f>
        <v>na</v>
      </c>
      <c r="S89" s="178" t="str">
        <f>IF(ENTRY!B89="H",ENTRY!D89,"na")</f>
        <v>na</v>
      </c>
      <c r="T89" s="178" t="str">
        <f>IF(ENTRY!B89="H",ENTRY!B89,"na")</f>
        <v>na</v>
      </c>
      <c r="U89" s="178" t="str">
        <f>IF(ENTRY!B89="H",ENTRY!E89,"na")</f>
        <v>na</v>
      </c>
      <c r="V89" s="178" t="str">
        <f>IFERROR((COUNTIF($W$3:W89,W89)-1)*0.0001+W89,"NA")</f>
        <v>NA</v>
      </c>
      <c r="W89" s="178" t="str">
        <f>IF(ENTRY!B89="H",ENTRY!BJ89,"na")</f>
        <v>na</v>
      </c>
      <c r="X89" s="178" t="str">
        <f>IF(ENTRY!B89="H",ENTRY!BK89,"na")</f>
        <v>na</v>
      </c>
    </row>
    <row r="90" spans="2:24" x14ac:dyDescent="0.25">
      <c r="B90" s="178" t="str">
        <f>IF(ENTRY!B90="S",ENTRY!A90,"na")</f>
        <v>na</v>
      </c>
      <c r="C90" s="178" t="str">
        <f>IF(ENTRY!B90="S",ENTRY!D90,"na")</f>
        <v>na</v>
      </c>
      <c r="D90" s="178" t="str">
        <f>IF(ENTRY!B90="S",ENTRY!B90,"na")</f>
        <v>na</v>
      </c>
      <c r="E90" s="178" t="str">
        <f>IF(ENTRY!B90="S",ENTRY!E90,"na")</f>
        <v>na</v>
      </c>
      <c r="F90" s="178" t="str">
        <f>IFERROR((COUNTIF($G$3:G90,G90)-1)*0.0001+G90,"NA")</f>
        <v>NA</v>
      </c>
      <c r="G90" s="178" t="str">
        <f>IF(ENTRY!B90="S",ENTRY!BJ90,"na")</f>
        <v>na</v>
      </c>
      <c r="H90" s="217" t="str">
        <f>IF(ENTRY!B90="S",ENTRY!BK90,"na")</f>
        <v>na</v>
      </c>
      <c r="J90" s="178" t="str">
        <f>IF(ENTRY!B90="C",ENTRY!A90,"na")</f>
        <v>na</v>
      </c>
      <c r="K90" s="178" t="str">
        <f>IF(ENTRY!B90="C",ENTRY!D90,"na")</f>
        <v>na</v>
      </c>
      <c r="L90" s="178" t="str">
        <f>IF(ENTRY!B90="C",ENTRY!B90,"na")</f>
        <v>na</v>
      </c>
      <c r="M90" s="178" t="str">
        <f>IF(ENTRY!B90="C",ENTRY!E90,"na")</f>
        <v>na</v>
      </c>
      <c r="N90" s="178" t="str">
        <f>IFERROR((COUNTIF($O$3:O90,O90)-1)*0.0001+O90,"NA")</f>
        <v>NA</v>
      </c>
      <c r="O90" s="178" t="str">
        <f>IF(ENTRY!B90="C",ENTRY!BJ90,"na")</f>
        <v>na</v>
      </c>
      <c r="P90" s="178" t="str">
        <f>IF(ENTRY!B90="C",ENTRY!BK90,"na")</f>
        <v>na</v>
      </c>
      <c r="R90" s="178" t="str">
        <f>IF(ENTRY!B90="H",ENTRY!A90,"na")</f>
        <v>na</v>
      </c>
      <c r="S90" s="178" t="str">
        <f>IF(ENTRY!B90="H",ENTRY!D90,"na")</f>
        <v>na</v>
      </c>
      <c r="T90" s="178" t="str">
        <f>IF(ENTRY!B90="H",ENTRY!B90,"na")</f>
        <v>na</v>
      </c>
      <c r="U90" s="178" t="str">
        <f>IF(ENTRY!B90="H",ENTRY!E90,"na")</f>
        <v>na</v>
      </c>
      <c r="V90" s="178" t="str">
        <f>IFERROR((COUNTIF($W$3:W90,W90)-1)*0.0001+W90,"NA")</f>
        <v>NA</v>
      </c>
      <c r="W90" s="178" t="str">
        <f>IF(ENTRY!B90="H",ENTRY!BJ90,"na")</f>
        <v>na</v>
      </c>
      <c r="X90" s="178" t="str">
        <f>IF(ENTRY!B90="H",ENTRY!BK90,"na")</f>
        <v>na</v>
      </c>
    </row>
    <row r="91" spans="2:24" x14ac:dyDescent="0.25">
      <c r="B91" s="178" t="str">
        <f>IF(ENTRY!B91="S",ENTRY!A91,"na")</f>
        <v>na</v>
      </c>
      <c r="C91" s="178" t="str">
        <f>IF(ENTRY!B91="S",ENTRY!D91,"na")</f>
        <v>na</v>
      </c>
      <c r="D91" s="178" t="str">
        <f>IF(ENTRY!B91="S",ENTRY!B91,"na")</f>
        <v>na</v>
      </c>
      <c r="E91" s="178" t="str">
        <f>IF(ENTRY!B91="S",ENTRY!E91,"na")</f>
        <v>na</v>
      </c>
      <c r="F91" s="178" t="str">
        <f>IFERROR((COUNTIF($G$3:G91,G91)-1)*0.0001+G91,"NA")</f>
        <v>NA</v>
      </c>
      <c r="G91" s="178" t="str">
        <f>IF(ENTRY!B91="S",ENTRY!BJ91,"na")</f>
        <v>na</v>
      </c>
      <c r="H91" s="217" t="str">
        <f>IF(ENTRY!B91="S",ENTRY!BK91,"na")</f>
        <v>na</v>
      </c>
      <c r="J91" s="178" t="str">
        <f>IF(ENTRY!B91="C",ENTRY!A91,"na")</f>
        <v>na</v>
      </c>
      <c r="K91" s="178" t="str">
        <f>IF(ENTRY!B91="C",ENTRY!D91,"na")</f>
        <v>na</v>
      </c>
      <c r="L91" s="178" t="str">
        <f>IF(ENTRY!B91="C",ENTRY!B91,"na")</f>
        <v>na</v>
      </c>
      <c r="M91" s="178" t="str">
        <f>IF(ENTRY!B91="C",ENTRY!E91,"na")</f>
        <v>na</v>
      </c>
      <c r="N91" s="178" t="str">
        <f>IFERROR((COUNTIF($O$3:O91,O91)-1)*0.0001+O91,"NA")</f>
        <v>NA</v>
      </c>
      <c r="O91" s="178" t="str">
        <f>IF(ENTRY!B91="C",ENTRY!BJ91,"na")</f>
        <v>na</v>
      </c>
      <c r="P91" s="178" t="str">
        <f>IF(ENTRY!B91="C",ENTRY!BK91,"na")</f>
        <v>na</v>
      </c>
      <c r="R91" s="178" t="str">
        <f>IF(ENTRY!B91="H",ENTRY!A91,"na")</f>
        <v>na</v>
      </c>
      <c r="S91" s="178" t="str">
        <f>IF(ENTRY!B91="H",ENTRY!D91,"na")</f>
        <v>na</v>
      </c>
      <c r="T91" s="178" t="str">
        <f>IF(ENTRY!B91="H",ENTRY!B91,"na")</f>
        <v>na</v>
      </c>
      <c r="U91" s="178" t="str">
        <f>IF(ENTRY!B91="H",ENTRY!E91,"na")</f>
        <v>na</v>
      </c>
      <c r="V91" s="178" t="str">
        <f>IFERROR((COUNTIF($W$3:W91,W91)-1)*0.0001+W91,"NA")</f>
        <v>NA</v>
      </c>
      <c r="W91" s="178" t="str">
        <f>IF(ENTRY!B91="H",ENTRY!BJ91,"na")</f>
        <v>na</v>
      </c>
      <c r="X91" s="178" t="str">
        <f>IF(ENTRY!B91="H",ENTRY!BK91,"na")</f>
        <v>na</v>
      </c>
    </row>
    <row r="92" spans="2:24" x14ac:dyDescent="0.25">
      <c r="B92" s="178" t="str">
        <f>IF(ENTRY!B92="S",ENTRY!A92,"na")</f>
        <v>na</v>
      </c>
      <c r="C92" s="178" t="str">
        <f>IF(ENTRY!B92="S",ENTRY!D92,"na")</f>
        <v>na</v>
      </c>
      <c r="D92" s="178" t="str">
        <f>IF(ENTRY!B92="S",ENTRY!B92,"na")</f>
        <v>na</v>
      </c>
      <c r="E92" s="178" t="str">
        <f>IF(ENTRY!B92="S",ENTRY!E92,"na")</f>
        <v>na</v>
      </c>
      <c r="F92" s="178" t="str">
        <f>IFERROR((COUNTIF($G$3:G92,G92)-1)*0.0001+G92,"NA")</f>
        <v>NA</v>
      </c>
      <c r="G92" s="178" t="str">
        <f>IF(ENTRY!B92="S",ENTRY!BJ92,"na")</f>
        <v>na</v>
      </c>
      <c r="H92" s="217" t="str">
        <f>IF(ENTRY!B92="S",ENTRY!BK92,"na")</f>
        <v>na</v>
      </c>
      <c r="J92" s="178" t="str">
        <f>IF(ENTRY!B92="C",ENTRY!A92,"na")</f>
        <v>na</v>
      </c>
      <c r="K92" s="178" t="str">
        <f>IF(ENTRY!B92="C",ENTRY!D92,"na")</f>
        <v>na</v>
      </c>
      <c r="L92" s="178" t="str">
        <f>IF(ENTRY!B92="C",ENTRY!B92,"na")</f>
        <v>na</v>
      </c>
      <c r="M92" s="178" t="str">
        <f>IF(ENTRY!B92="C",ENTRY!E92,"na")</f>
        <v>na</v>
      </c>
      <c r="N92" s="178" t="str">
        <f>IFERROR((COUNTIF($O$3:O92,O92)-1)*0.0001+O92,"NA")</f>
        <v>NA</v>
      </c>
      <c r="O92" s="178" t="str">
        <f>IF(ENTRY!B92="C",ENTRY!BJ92,"na")</f>
        <v>na</v>
      </c>
      <c r="P92" s="178" t="str">
        <f>IF(ENTRY!B92="C",ENTRY!BK92,"na")</f>
        <v>na</v>
      </c>
      <c r="R92" s="178" t="str">
        <f>IF(ENTRY!B92="H",ENTRY!A92,"na")</f>
        <v>na</v>
      </c>
      <c r="S92" s="178" t="str">
        <f>IF(ENTRY!B92="H",ENTRY!D92,"na")</f>
        <v>na</v>
      </c>
      <c r="T92" s="178" t="str">
        <f>IF(ENTRY!B92="H",ENTRY!B92,"na")</f>
        <v>na</v>
      </c>
      <c r="U92" s="178" t="str">
        <f>IF(ENTRY!B92="H",ENTRY!E92,"na")</f>
        <v>na</v>
      </c>
      <c r="V92" s="178" t="str">
        <f>IFERROR((COUNTIF($W$3:W92,W92)-1)*0.0001+W92,"NA")</f>
        <v>NA</v>
      </c>
      <c r="W92" s="178" t="str">
        <f>IF(ENTRY!B92="H",ENTRY!BJ92,"na")</f>
        <v>na</v>
      </c>
      <c r="X92" s="178" t="str">
        <f>IF(ENTRY!B92="H",ENTRY!BK92,"na")</f>
        <v>na</v>
      </c>
    </row>
    <row r="93" spans="2:24" x14ac:dyDescent="0.25">
      <c r="B93" s="178" t="str">
        <f>IF(ENTRY!B93="S",ENTRY!A93,"na")</f>
        <v>na</v>
      </c>
      <c r="C93" s="178" t="str">
        <f>IF(ENTRY!B93="S",ENTRY!D93,"na")</f>
        <v>na</v>
      </c>
      <c r="D93" s="178" t="str">
        <f>IF(ENTRY!B93="S",ENTRY!B93,"na")</f>
        <v>na</v>
      </c>
      <c r="E93" s="178" t="str">
        <f>IF(ENTRY!B93="S",ENTRY!E93,"na")</f>
        <v>na</v>
      </c>
      <c r="F93" s="178" t="str">
        <f>IFERROR((COUNTIF($G$3:G93,G93)-1)*0.0001+G93,"NA")</f>
        <v>NA</v>
      </c>
      <c r="G93" s="178" t="str">
        <f>IF(ENTRY!B93="S",ENTRY!BJ93,"na")</f>
        <v>na</v>
      </c>
      <c r="H93" s="217" t="str">
        <f>IF(ENTRY!B93="S",ENTRY!BK93,"na")</f>
        <v>na</v>
      </c>
      <c r="J93" s="178" t="str">
        <f>IF(ENTRY!B93="C",ENTRY!A93,"na")</f>
        <v>na</v>
      </c>
      <c r="K93" s="178" t="str">
        <f>IF(ENTRY!B93="C",ENTRY!D93,"na")</f>
        <v>na</v>
      </c>
      <c r="L93" s="178" t="str">
        <f>IF(ENTRY!B93="C",ENTRY!B93,"na")</f>
        <v>na</v>
      </c>
      <c r="M93" s="178" t="str">
        <f>IF(ENTRY!B93="C",ENTRY!E93,"na")</f>
        <v>na</v>
      </c>
      <c r="N93" s="178" t="str">
        <f>IFERROR((COUNTIF($O$3:O93,O93)-1)*0.0001+O93,"NA")</f>
        <v>NA</v>
      </c>
      <c r="O93" s="178" t="str">
        <f>IF(ENTRY!B93="C",ENTRY!BJ93,"na")</f>
        <v>na</v>
      </c>
      <c r="P93" s="178" t="str">
        <f>IF(ENTRY!B93="C",ENTRY!BK93,"na")</f>
        <v>na</v>
      </c>
      <c r="R93" s="178" t="str">
        <f>IF(ENTRY!B93="H",ENTRY!A93,"na")</f>
        <v>na</v>
      </c>
      <c r="S93" s="178" t="str">
        <f>IF(ENTRY!B93="H",ENTRY!D93,"na")</f>
        <v>na</v>
      </c>
      <c r="T93" s="178" t="str">
        <f>IF(ENTRY!B93="H",ENTRY!B93,"na")</f>
        <v>na</v>
      </c>
      <c r="U93" s="178" t="str">
        <f>IF(ENTRY!B93="H",ENTRY!E93,"na")</f>
        <v>na</v>
      </c>
      <c r="V93" s="178" t="str">
        <f>IFERROR((COUNTIF($W$3:W93,W93)-1)*0.0001+W93,"NA")</f>
        <v>NA</v>
      </c>
      <c r="W93" s="178" t="str">
        <f>IF(ENTRY!B93="H",ENTRY!BJ93,"na")</f>
        <v>na</v>
      </c>
      <c r="X93" s="178" t="str">
        <f>IF(ENTRY!B93="H",ENTRY!BK93,"na")</f>
        <v>na</v>
      </c>
    </row>
    <row r="94" spans="2:24" x14ac:dyDescent="0.25">
      <c r="B94" s="178" t="str">
        <f>IF(ENTRY!B94="S",ENTRY!A94,"na")</f>
        <v>na</v>
      </c>
      <c r="C94" s="178" t="str">
        <f>IF(ENTRY!B94="S",ENTRY!D94,"na")</f>
        <v>na</v>
      </c>
      <c r="D94" s="178" t="str">
        <f>IF(ENTRY!B94="S",ENTRY!B94,"na")</f>
        <v>na</v>
      </c>
      <c r="E94" s="178" t="str">
        <f>IF(ENTRY!B94="S",ENTRY!E94,"na")</f>
        <v>na</v>
      </c>
      <c r="F94" s="178" t="str">
        <f>IFERROR((COUNTIF($G$3:G94,G94)-1)*0.0001+G94,"NA")</f>
        <v>NA</v>
      </c>
      <c r="G94" s="178" t="str">
        <f>IF(ENTRY!B94="S",ENTRY!BJ94,"na")</f>
        <v>na</v>
      </c>
      <c r="H94" s="217" t="str">
        <f>IF(ENTRY!B94="S",ENTRY!BK94,"na")</f>
        <v>na</v>
      </c>
      <c r="J94" s="178" t="str">
        <f>IF(ENTRY!B94="C",ENTRY!A94,"na")</f>
        <v>na</v>
      </c>
      <c r="K94" s="178" t="str">
        <f>IF(ENTRY!B94="C",ENTRY!D94,"na")</f>
        <v>na</v>
      </c>
      <c r="L94" s="178" t="str">
        <f>IF(ENTRY!B94="C",ENTRY!B94,"na")</f>
        <v>na</v>
      </c>
      <c r="M94" s="178" t="str">
        <f>IF(ENTRY!B94="C",ENTRY!E94,"na")</f>
        <v>na</v>
      </c>
      <c r="N94" s="178" t="str">
        <f>IFERROR((COUNTIF($O$3:O94,O94)-1)*0.0001+O94,"NA")</f>
        <v>NA</v>
      </c>
      <c r="O94" s="178" t="str">
        <f>IF(ENTRY!B94="C",ENTRY!BJ94,"na")</f>
        <v>na</v>
      </c>
      <c r="P94" s="178" t="str">
        <f>IF(ENTRY!B94="C",ENTRY!BK94,"na")</f>
        <v>na</v>
      </c>
      <c r="R94" s="178" t="str">
        <f>IF(ENTRY!B94="H",ENTRY!A94,"na")</f>
        <v>na</v>
      </c>
      <c r="S94" s="178" t="str">
        <f>IF(ENTRY!B94="H",ENTRY!D94,"na")</f>
        <v>na</v>
      </c>
      <c r="T94" s="178" t="str">
        <f>IF(ENTRY!B94="H",ENTRY!B94,"na")</f>
        <v>na</v>
      </c>
      <c r="U94" s="178" t="str">
        <f>IF(ENTRY!B94="H",ENTRY!E94,"na")</f>
        <v>na</v>
      </c>
      <c r="V94" s="178" t="str">
        <f>IFERROR((COUNTIF($W$3:W94,W94)-1)*0.0001+W94,"NA")</f>
        <v>NA</v>
      </c>
      <c r="W94" s="178" t="str">
        <f>IF(ENTRY!B94="H",ENTRY!BJ94,"na")</f>
        <v>na</v>
      </c>
      <c r="X94" s="178" t="str">
        <f>IF(ENTRY!B94="H",ENTRY!BK94,"na")</f>
        <v>na</v>
      </c>
    </row>
    <row r="95" spans="2:24" x14ac:dyDescent="0.25">
      <c r="B95" s="178" t="str">
        <f>IF(ENTRY!B95="S",ENTRY!A95,"na")</f>
        <v>na</v>
      </c>
      <c r="C95" s="178" t="str">
        <f>IF(ENTRY!B95="S",ENTRY!D95,"na")</f>
        <v>na</v>
      </c>
      <c r="D95" s="178" t="str">
        <f>IF(ENTRY!B95="S",ENTRY!B95,"na")</f>
        <v>na</v>
      </c>
      <c r="E95" s="178" t="str">
        <f>IF(ENTRY!B95="S",ENTRY!E95,"na")</f>
        <v>na</v>
      </c>
      <c r="F95" s="178" t="str">
        <f>IFERROR((COUNTIF($G$3:G95,G95)-1)*0.0001+G95,"NA")</f>
        <v>NA</v>
      </c>
      <c r="G95" s="178" t="str">
        <f>IF(ENTRY!B95="S",ENTRY!BJ95,"na")</f>
        <v>na</v>
      </c>
      <c r="H95" s="217" t="str">
        <f>IF(ENTRY!B95="S",ENTRY!BK95,"na")</f>
        <v>na</v>
      </c>
      <c r="J95" s="178" t="str">
        <f>IF(ENTRY!B95="C",ENTRY!A95,"na")</f>
        <v>na</v>
      </c>
      <c r="K95" s="178" t="str">
        <f>IF(ENTRY!B95="C",ENTRY!D95,"na")</f>
        <v>na</v>
      </c>
      <c r="L95" s="178" t="str">
        <f>IF(ENTRY!B95="C",ENTRY!B95,"na")</f>
        <v>na</v>
      </c>
      <c r="M95" s="178" t="str">
        <f>IF(ENTRY!B95="C",ENTRY!E95,"na")</f>
        <v>na</v>
      </c>
      <c r="N95" s="178" t="str">
        <f>IFERROR((COUNTIF($O$3:O95,O95)-1)*0.0001+O95,"NA")</f>
        <v>NA</v>
      </c>
      <c r="O95" s="178" t="str">
        <f>IF(ENTRY!B95="C",ENTRY!BJ95,"na")</f>
        <v>na</v>
      </c>
      <c r="P95" s="178" t="str">
        <f>IF(ENTRY!B95="C",ENTRY!BK95,"na")</f>
        <v>na</v>
      </c>
      <c r="R95" s="178" t="str">
        <f>IF(ENTRY!B95="H",ENTRY!A95,"na")</f>
        <v>na</v>
      </c>
      <c r="S95" s="178" t="str">
        <f>IF(ENTRY!B95="H",ENTRY!D95,"na")</f>
        <v>na</v>
      </c>
      <c r="T95" s="178" t="str">
        <f>IF(ENTRY!B95="H",ENTRY!B95,"na")</f>
        <v>na</v>
      </c>
      <c r="U95" s="178" t="str">
        <f>IF(ENTRY!B95="H",ENTRY!E95,"na")</f>
        <v>na</v>
      </c>
      <c r="V95" s="178" t="str">
        <f>IFERROR((COUNTIF($W$3:W95,W95)-1)*0.0001+W95,"NA")</f>
        <v>NA</v>
      </c>
      <c r="W95" s="178" t="str">
        <f>IF(ENTRY!B95="H",ENTRY!BJ95,"na")</f>
        <v>na</v>
      </c>
      <c r="X95" s="178" t="str">
        <f>IF(ENTRY!B95="H",ENTRY!BK95,"na")</f>
        <v>na</v>
      </c>
    </row>
    <row r="96" spans="2:24" x14ac:dyDescent="0.25">
      <c r="B96" s="178" t="str">
        <f>IF(ENTRY!B96="S",ENTRY!A96,"na")</f>
        <v>na</v>
      </c>
      <c r="C96" s="178" t="str">
        <f>IF(ENTRY!B96="S",ENTRY!D96,"na")</f>
        <v>na</v>
      </c>
      <c r="D96" s="178" t="str">
        <f>IF(ENTRY!B96="S",ENTRY!B96,"na")</f>
        <v>na</v>
      </c>
      <c r="E96" s="178" t="str">
        <f>IF(ENTRY!B96="S",ENTRY!E96,"na")</f>
        <v>na</v>
      </c>
      <c r="F96" s="178" t="str">
        <f>IFERROR((COUNTIF($G$3:G96,G96)-1)*0.0001+G96,"NA")</f>
        <v>NA</v>
      </c>
      <c r="G96" s="178" t="str">
        <f>IF(ENTRY!B96="S",ENTRY!BJ96,"na")</f>
        <v>na</v>
      </c>
      <c r="H96" s="217" t="str">
        <f>IF(ENTRY!B96="S",ENTRY!BK96,"na")</f>
        <v>na</v>
      </c>
      <c r="J96" s="178" t="str">
        <f>IF(ENTRY!B96="C",ENTRY!A96,"na")</f>
        <v>na</v>
      </c>
      <c r="K96" s="178" t="str">
        <f>IF(ENTRY!B96="C",ENTRY!D96,"na")</f>
        <v>na</v>
      </c>
      <c r="L96" s="178" t="str">
        <f>IF(ENTRY!B96="C",ENTRY!B96,"na")</f>
        <v>na</v>
      </c>
      <c r="M96" s="178" t="str">
        <f>IF(ENTRY!B96="C",ENTRY!E96,"na")</f>
        <v>na</v>
      </c>
      <c r="N96" s="178" t="str">
        <f>IFERROR((COUNTIF($O$3:O96,O96)-1)*0.0001+O96,"NA")</f>
        <v>NA</v>
      </c>
      <c r="O96" s="178" t="str">
        <f>IF(ENTRY!B96="C",ENTRY!BJ96,"na")</f>
        <v>na</v>
      </c>
      <c r="P96" s="178" t="str">
        <f>IF(ENTRY!B96="C",ENTRY!BK96,"na")</f>
        <v>na</v>
      </c>
      <c r="R96" s="178" t="str">
        <f>IF(ENTRY!B96="H",ENTRY!A96,"na")</f>
        <v>na</v>
      </c>
      <c r="S96" s="178" t="str">
        <f>IF(ENTRY!B96="H",ENTRY!D96,"na")</f>
        <v>na</v>
      </c>
      <c r="T96" s="178" t="str">
        <f>IF(ENTRY!B96="H",ENTRY!B96,"na")</f>
        <v>na</v>
      </c>
      <c r="U96" s="178" t="str">
        <f>IF(ENTRY!B96="H",ENTRY!E96,"na")</f>
        <v>na</v>
      </c>
      <c r="V96" s="178" t="str">
        <f>IFERROR((COUNTIF($W$3:W96,W96)-1)*0.0001+W96,"NA")</f>
        <v>NA</v>
      </c>
      <c r="W96" s="178" t="str">
        <f>IF(ENTRY!B96="H",ENTRY!BJ96,"na")</f>
        <v>na</v>
      </c>
      <c r="X96" s="178" t="str">
        <f>IF(ENTRY!B96="H",ENTRY!BK96,"na")</f>
        <v>na</v>
      </c>
    </row>
    <row r="97" spans="2:24" x14ac:dyDescent="0.25">
      <c r="B97" s="178" t="str">
        <f>IF(ENTRY!B97="S",ENTRY!A97,"na")</f>
        <v>na</v>
      </c>
      <c r="C97" s="178" t="str">
        <f>IF(ENTRY!B97="S",ENTRY!D97,"na")</f>
        <v>na</v>
      </c>
      <c r="D97" s="178" t="str">
        <f>IF(ENTRY!B97="S",ENTRY!B97,"na")</f>
        <v>na</v>
      </c>
      <c r="E97" s="178" t="str">
        <f>IF(ENTRY!B97="S",ENTRY!E97,"na")</f>
        <v>na</v>
      </c>
      <c r="F97" s="178" t="str">
        <f>IFERROR((COUNTIF($G$3:G97,G97)-1)*0.0001+G97,"NA")</f>
        <v>NA</v>
      </c>
      <c r="G97" s="178" t="str">
        <f>IF(ENTRY!B97="S",ENTRY!BJ97,"na")</f>
        <v>na</v>
      </c>
      <c r="H97" s="217" t="str">
        <f>IF(ENTRY!B97="S",ENTRY!BK97,"na")</f>
        <v>na</v>
      </c>
      <c r="J97" s="178" t="str">
        <f>IF(ENTRY!B97="C",ENTRY!A97,"na")</f>
        <v>na</v>
      </c>
      <c r="K97" s="178" t="str">
        <f>IF(ENTRY!B97="C",ENTRY!D97,"na")</f>
        <v>na</v>
      </c>
      <c r="L97" s="178" t="str">
        <f>IF(ENTRY!B97="C",ENTRY!B97,"na")</f>
        <v>na</v>
      </c>
      <c r="M97" s="178" t="str">
        <f>IF(ENTRY!B97="C",ENTRY!E97,"na")</f>
        <v>na</v>
      </c>
      <c r="N97" s="178" t="str">
        <f>IFERROR((COUNTIF($O$3:O97,O97)-1)*0.0001+O97,"NA")</f>
        <v>NA</v>
      </c>
      <c r="O97" s="178" t="str">
        <f>IF(ENTRY!B97="C",ENTRY!BJ97,"na")</f>
        <v>na</v>
      </c>
      <c r="P97" s="178" t="str">
        <f>IF(ENTRY!B97="C",ENTRY!BK97,"na")</f>
        <v>na</v>
      </c>
      <c r="R97" s="178" t="str">
        <f>IF(ENTRY!B97="H",ENTRY!A97,"na")</f>
        <v>na</v>
      </c>
      <c r="S97" s="178" t="str">
        <f>IF(ENTRY!B97="H",ENTRY!D97,"na")</f>
        <v>na</v>
      </c>
      <c r="T97" s="178" t="str">
        <f>IF(ENTRY!B97="H",ENTRY!B97,"na")</f>
        <v>na</v>
      </c>
      <c r="U97" s="178" t="str">
        <f>IF(ENTRY!B97="H",ENTRY!E97,"na")</f>
        <v>na</v>
      </c>
      <c r="V97" s="178" t="str">
        <f>IFERROR((COUNTIF($W$3:W97,W97)-1)*0.0001+W97,"NA")</f>
        <v>NA</v>
      </c>
      <c r="W97" s="178" t="str">
        <f>IF(ENTRY!B97="H",ENTRY!BJ97,"na")</f>
        <v>na</v>
      </c>
      <c r="X97" s="178" t="str">
        <f>IF(ENTRY!B97="H",ENTRY!BK97,"na")</f>
        <v>na</v>
      </c>
    </row>
    <row r="98" spans="2:24" x14ac:dyDescent="0.25">
      <c r="B98" s="178" t="str">
        <f>IF(ENTRY!B98="S",ENTRY!A98,"na")</f>
        <v>na</v>
      </c>
      <c r="C98" s="178" t="str">
        <f>IF(ENTRY!B98="S",ENTRY!D98,"na")</f>
        <v>na</v>
      </c>
      <c r="D98" s="178" t="str">
        <f>IF(ENTRY!B98="S",ENTRY!B98,"na")</f>
        <v>na</v>
      </c>
      <c r="E98" s="178" t="str">
        <f>IF(ENTRY!B98="S",ENTRY!E98,"na")</f>
        <v>na</v>
      </c>
      <c r="F98" s="178" t="str">
        <f>IFERROR((COUNTIF($G$3:G98,G98)-1)*0.0001+G98,"NA")</f>
        <v>NA</v>
      </c>
      <c r="G98" s="178" t="str">
        <f>IF(ENTRY!B98="S",ENTRY!BJ98,"na")</f>
        <v>na</v>
      </c>
      <c r="H98" s="217" t="str">
        <f>IF(ENTRY!B98="S",ENTRY!BK98,"na")</f>
        <v>na</v>
      </c>
      <c r="J98" s="178" t="str">
        <f>IF(ENTRY!B98="C",ENTRY!A98,"na")</f>
        <v>na</v>
      </c>
      <c r="K98" s="178" t="str">
        <f>IF(ENTRY!B98="C",ENTRY!D98,"na")</f>
        <v>na</v>
      </c>
      <c r="L98" s="178" t="str">
        <f>IF(ENTRY!B98="C",ENTRY!B98,"na")</f>
        <v>na</v>
      </c>
      <c r="M98" s="178" t="str">
        <f>IF(ENTRY!B98="C",ENTRY!E98,"na")</f>
        <v>na</v>
      </c>
      <c r="N98" s="178" t="str">
        <f>IFERROR((COUNTIF($O$3:O98,O98)-1)*0.0001+O98,"NA")</f>
        <v>NA</v>
      </c>
      <c r="O98" s="178" t="str">
        <f>IF(ENTRY!B98="C",ENTRY!BJ98,"na")</f>
        <v>na</v>
      </c>
      <c r="P98" s="178" t="str">
        <f>IF(ENTRY!B98="C",ENTRY!BK98,"na")</f>
        <v>na</v>
      </c>
      <c r="R98" s="178" t="str">
        <f>IF(ENTRY!B98="H",ENTRY!A98,"na")</f>
        <v>na</v>
      </c>
      <c r="S98" s="178" t="str">
        <f>IF(ENTRY!B98="H",ENTRY!D98,"na")</f>
        <v>na</v>
      </c>
      <c r="T98" s="178" t="str">
        <f>IF(ENTRY!B98="H",ENTRY!B98,"na")</f>
        <v>na</v>
      </c>
      <c r="U98" s="178" t="str">
        <f>IF(ENTRY!B98="H",ENTRY!E98,"na")</f>
        <v>na</v>
      </c>
      <c r="V98" s="178" t="str">
        <f>IFERROR((COUNTIF($W$3:W98,W98)-1)*0.0001+W98,"NA")</f>
        <v>NA</v>
      </c>
      <c r="W98" s="178" t="str">
        <f>IF(ENTRY!B98="H",ENTRY!BJ98,"na")</f>
        <v>na</v>
      </c>
      <c r="X98" s="178" t="str">
        <f>IF(ENTRY!B98="H",ENTRY!BK98,"na")</f>
        <v>na</v>
      </c>
    </row>
    <row r="99" spans="2:24" x14ac:dyDescent="0.25">
      <c r="B99" s="178" t="str">
        <f>IF(ENTRY!B99="S",ENTRY!A99,"na")</f>
        <v>na</v>
      </c>
      <c r="C99" s="178" t="str">
        <f>IF(ENTRY!B99="S",ENTRY!D99,"na")</f>
        <v>na</v>
      </c>
      <c r="D99" s="178" t="str">
        <f>IF(ENTRY!B99="S",ENTRY!B99,"na")</f>
        <v>na</v>
      </c>
      <c r="E99" s="178" t="str">
        <f>IF(ENTRY!B99="S",ENTRY!E99,"na")</f>
        <v>na</v>
      </c>
      <c r="F99" s="178" t="str">
        <f>IFERROR((COUNTIF($G$3:G99,G99)-1)*0.0001+G99,"NA")</f>
        <v>NA</v>
      </c>
      <c r="G99" s="178" t="str">
        <f>IF(ENTRY!B99="S",ENTRY!BJ99,"na")</f>
        <v>na</v>
      </c>
      <c r="H99" s="217" t="str">
        <f>IF(ENTRY!B99="S",ENTRY!BK99,"na")</f>
        <v>na</v>
      </c>
      <c r="J99" s="178" t="str">
        <f>IF(ENTRY!B99="C",ENTRY!A99,"na")</f>
        <v>na</v>
      </c>
      <c r="K99" s="178" t="str">
        <f>IF(ENTRY!B99="C",ENTRY!D99,"na")</f>
        <v>na</v>
      </c>
      <c r="L99" s="178" t="str">
        <f>IF(ENTRY!B99="C",ENTRY!B99,"na")</f>
        <v>na</v>
      </c>
      <c r="M99" s="178" t="str">
        <f>IF(ENTRY!B99="C",ENTRY!E99,"na")</f>
        <v>na</v>
      </c>
      <c r="N99" s="178" t="str">
        <f>IFERROR((COUNTIF($O$3:O99,O99)-1)*0.0001+O99,"NA")</f>
        <v>NA</v>
      </c>
      <c r="O99" s="178" t="str">
        <f>IF(ENTRY!B99="C",ENTRY!BJ99,"na")</f>
        <v>na</v>
      </c>
      <c r="P99" s="178" t="str">
        <f>IF(ENTRY!B99="C",ENTRY!BK99,"na")</f>
        <v>na</v>
      </c>
      <c r="R99" s="178" t="str">
        <f>IF(ENTRY!B99="H",ENTRY!A99,"na")</f>
        <v>na</v>
      </c>
      <c r="S99" s="178" t="str">
        <f>IF(ENTRY!B99="H",ENTRY!D99,"na")</f>
        <v>na</v>
      </c>
      <c r="T99" s="178" t="str">
        <f>IF(ENTRY!B99="H",ENTRY!B99,"na")</f>
        <v>na</v>
      </c>
      <c r="U99" s="178" t="str">
        <f>IF(ENTRY!B99="H",ENTRY!E99,"na")</f>
        <v>na</v>
      </c>
      <c r="V99" s="178" t="str">
        <f>IFERROR((COUNTIF($W$3:W99,W99)-1)*0.0001+W99,"NA")</f>
        <v>NA</v>
      </c>
      <c r="W99" s="178" t="str">
        <f>IF(ENTRY!B99="H",ENTRY!BJ99,"na")</f>
        <v>na</v>
      </c>
      <c r="X99" s="178" t="str">
        <f>IF(ENTRY!B99="H",ENTRY!BK99,"na")</f>
        <v>na</v>
      </c>
    </row>
    <row r="100" spans="2:24" x14ac:dyDescent="0.25">
      <c r="B100" s="178" t="str">
        <f>IF(ENTRY!B100="S",ENTRY!A100,"na")</f>
        <v>na</v>
      </c>
      <c r="C100" s="178" t="str">
        <f>IF(ENTRY!B100="S",ENTRY!D100,"na")</f>
        <v>na</v>
      </c>
      <c r="D100" s="178" t="str">
        <f>IF(ENTRY!B100="S",ENTRY!B100,"na")</f>
        <v>na</v>
      </c>
      <c r="E100" s="178" t="str">
        <f>IF(ENTRY!B100="S",ENTRY!E100,"na")</f>
        <v>na</v>
      </c>
      <c r="F100" s="178" t="str">
        <f>IFERROR((COUNTIF($G$3:G100,G100)-1)*0.0001+G100,"NA")</f>
        <v>NA</v>
      </c>
      <c r="G100" s="178" t="str">
        <f>IF(ENTRY!B100="S",ENTRY!BJ100,"na")</f>
        <v>na</v>
      </c>
      <c r="H100" s="217" t="str">
        <f>IF(ENTRY!B100="S",ENTRY!BK100,"na")</f>
        <v>na</v>
      </c>
      <c r="J100" s="178" t="str">
        <f>IF(ENTRY!B100="C",ENTRY!A100,"na")</f>
        <v>na</v>
      </c>
      <c r="K100" s="178" t="str">
        <f>IF(ENTRY!B100="C",ENTRY!D100,"na")</f>
        <v>na</v>
      </c>
      <c r="L100" s="178" t="str">
        <f>IF(ENTRY!B100="C",ENTRY!B100,"na")</f>
        <v>na</v>
      </c>
      <c r="M100" s="178" t="str">
        <f>IF(ENTRY!B100="C",ENTRY!E100,"na")</f>
        <v>na</v>
      </c>
      <c r="N100" s="178" t="str">
        <f>IFERROR((COUNTIF($O$3:O100,O100)-1)*0.0001+O100,"NA")</f>
        <v>NA</v>
      </c>
      <c r="O100" s="178" t="str">
        <f>IF(ENTRY!B100="C",ENTRY!BJ100,"na")</f>
        <v>na</v>
      </c>
      <c r="P100" s="178" t="str">
        <f>IF(ENTRY!B100="C",ENTRY!BK100,"na")</f>
        <v>na</v>
      </c>
      <c r="R100" s="178" t="str">
        <f>IF(ENTRY!B100="H",ENTRY!A100,"na")</f>
        <v>na</v>
      </c>
      <c r="S100" s="178" t="str">
        <f>IF(ENTRY!B100="H",ENTRY!D100,"na")</f>
        <v>na</v>
      </c>
      <c r="T100" s="178" t="str">
        <f>IF(ENTRY!B100="H",ENTRY!B100,"na")</f>
        <v>na</v>
      </c>
      <c r="U100" s="178" t="str">
        <f>IF(ENTRY!B100="H",ENTRY!E100,"na")</f>
        <v>na</v>
      </c>
      <c r="V100" s="178" t="str">
        <f>IFERROR((COUNTIF($W$3:W100,W100)-1)*0.0001+W100,"NA")</f>
        <v>NA</v>
      </c>
      <c r="W100" s="178" t="str">
        <f>IF(ENTRY!B100="H",ENTRY!BJ100,"na")</f>
        <v>na</v>
      </c>
      <c r="X100" s="178" t="str">
        <f>IF(ENTRY!B100="H",ENTRY!BK100,"na")</f>
        <v>na</v>
      </c>
    </row>
    <row r="101" spans="2:24" x14ac:dyDescent="0.25">
      <c r="B101" s="178" t="str">
        <f>IF(ENTRY!B101="S",ENTRY!A101,"na")</f>
        <v>na</v>
      </c>
      <c r="C101" s="178" t="str">
        <f>IF(ENTRY!B101="S",ENTRY!D101,"na")</f>
        <v>na</v>
      </c>
      <c r="D101" s="178" t="str">
        <f>IF(ENTRY!B101="S",ENTRY!B101,"na")</f>
        <v>na</v>
      </c>
      <c r="E101" s="178" t="str">
        <f>IF(ENTRY!B101="S",ENTRY!E101,"na")</f>
        <v>na</v>
      </c>
      <c r="F101" s="178" t="str">
        <f>IFERROR((COUNTIF($G$3:G101,G101)-1)*0.0001+G101,"NA")</f>
        <v>NA</v>
      </c>
      <c r="G101" s="178" t="str">
        <f>IF(ENTRY!B101="S",ENTRY!BJ101,"na")</f>
        <v>na</v>
      </c>
      <c r="H101" s="217" t="str">
        <f>IF(ENTRY!B101="S",ENTRY!BK101,"na")</f>
        <v>na</v>
      </c>
      <c r="J101" s="178" t="str">
        <f>IF(ENTRY!B101="C",ENTRY!A101,"na")</f>
        <v>na</v>
      </c>
      <c r="K101" s="178" t="str">
        <f>IF(ENTRY!B101="C",ENTRY!D101,"na")</f>
        <v>na</v>
      </c>
      <c r="L101" s="178" t="str">
        <f>IF(ENTRY!B101="C",ENTRY!B101,"na")</f>
        <v>na</v>
      </c>
      <c r="M101" s="178" t="str">
        <f>IF(ENTRY!B101="C",ENTRY!E101,"na")</f>
        <v>na</v>
      </c>
      <c r="N101" s="178" t="str">
        <f>IFERROR((COUNTIF($O$3:O101,O101)-1)*0.0001+O101,"NA")</f>
        <v>NA</v>
      </c>
      <c r="O101" s="178" t="str">
        <f>IF(ENTRY!B101="C",ENTRY!BJ101,"na")</f>
        <v>na</v>
      </c>
      <c r="P101" s="178" t="str">
        <f>IF(ENTRY!B101="C",ENTRY!BK101,"na")</f>
        <v>na</v>
      </c>
      <c r="R101" s="178" t="str">
        <f>IF(ENTRY!B101="H",ENTRY!A101,"na")</f>
        <v>na</v>
      </c>
      <c r="S101" s="178" t="str">
        <f>IF(ENTRY!B101="H",ENTRY!D101,"na")</f>
        <v>na</v>
      </c>
      <c r="T101" s="178" t="str">
        <f>IF(ENTRY!B101="H",ENTRY!B101,"na")</f>
        <v>na</v>
      </c>
      <c r="U101" s="178" t="str">
        <f>IF(ENTRY!B101="H",ENTRY!E101,"na")</f>
        <v>na</v>
      </c>
      <c r="V101" s="178" t="str">
        <f>IFERROR((COUNTIF($W$3:W101,W101)-1)*0.0001+W101,"NA")</f>
        <v>NA</v>
      </c>
      <c r="W101" s="178" t="str">
        <f>IF(ENTRY!B101="H",ENTRY!BJ101,"na")</f>
        <v>na</v>
      </c>
      <c r="X101" s="178" t="str">
        <f>IF(ENTRY!B101="H",ENTRY!BK101,"na")</f>
        <v>na</v>
      </c>
    </row>
    <row r="102" spans="2:24" x14ac:dyDescent="0.25">
      <c r="B102" s="178" t="str">
        <f>IF(ENTRY!B102="S",ENTRY!A102,"na")</f>
        <v>na</v>
      </c>
      <c r="C102" s="178" t="str">
        <f>IF(ENTRY!B102="S",ENTRY!D102,"na")</f>
        <v>na</v>
      </c>
      <c r="D102" s="178" t="str">
        <f>IF(ENTRY!B102="S",ENTRY!B102,"na")</f>
        <v>na</v>
      </c>
      <c r="E102" s="178" t="str">
        <f>IF(ENTRY!B102="S",ENTRY!E102,"na")</f>
        <v>na</v>
      </c>
      <c r="F102" s="178" t="str">
        <f>IFERROR((COUNTIF($G$3:G102,G102)-1)*0.0001+G102,"NA")</f>
        <v>NA</v>
      </c>
      <c r="G102" s="178" t="str">
        <f>IF(ENTRY!B102="S",ENTRY!BJ102,"na")</f>
        <v>na</v>
      </c>
      <c r="H102" s="217" t="str">
        <f>IF(ENTRY!B102="S",ENTRY!BK102,"na")</f>
        <v>na</v>
      </c>
      <c r="J102" s="178" t="str">
        <f>IF(ENTRY!B102="C",ENTRY!A102,"na")</f>
        <v>na</v>
      </c>
      <c r="K102" s="178" t="str">
        <f>IF(ENTRY!B102="C",ENTRY!D102,"na")</f>
        <v>na</v>
      </c>
      <c r="L102" s="178" t="str">
        <f>IF(ENTRY!B102="C",ENTRY!B102,"na")</f>
        <v>na</v>
      </c>
      <c r="M102" s="178" t="str">
        <f>IF(ENTRY!B102="C",ENTRY!E102,"na")</f>
        <v>na</v>
      </c>
      <c r="N102" s="178" t="str">
        <f>IFERROR((COUNTIF($O$3:O102,O102)-1)*0.0001+O102,"NA")</f>
        <v>NA</v>
      </c>
      <c r="O102" s="178" t="str">
        <f>IF(ENTRY!B102="C",ENTRY!BJ102,"na")</f>
        <v>na</v>
      </c>
      <c r="P102" s="178" t="str">
        <f>IF(ENTRY!B102="C",ENTRY!BK102,"na")</f>
        <v>na</v>
      </c>
      <c r="R102" s="178" t="str">
        <f>IF(ENTRY!B102="H",ENTRY!A102,"na")</f>
        <v>na</v>
      </c>
      <c r="S102" s="178" t="str">
        <f>IF(ENTRY!B102="H",ENTRY!D102,"na")</f>
        <v>na</v>
      </c>
      <c r="T102" s="178" t="str">
        <f>IF(ENTRY!B102="H",ENTRY!B102,"na")</f>
        <v>na</v>
      </c>
      <c r="U102" s="178" t="str">
        <f>IF(ENTRY!B102="H",ENTRY!E102,"na")</f>
        <v>na</v>
      </c>
      <c r="V102" s="178" t="str">
        <f>IFERROR((COUNTIF($W$3:W102,W102)-1)*0.0001+W102,"NA")</f>
        <v>NA</v>
      </c>
      <c r="W102" s="178" t="str">
        <f>IF(ENTRY!B102="H",ENTRY!BJ102,"na")</f>
        <v>na</v>
      </c>
      <c r="X102" s="178" t="str">
        <f>IF(ENTRY!B102="H",ENTRY!BK102,"na")</f>
        <v>na</v>
      </c>
    </row>
    <row r="103" spans="2:24" x14ac:dyDescent="0.25">
      <c r="B103" s="178" t="str">
        <f>IF(ENTRY!B103="S",ENTRY!A103,"na")</f>
        <v>na</v>
      </c>
      <c r="C103" s="178" t="str">
        <f>IF(ENTRY!B103="S",ENTRY!D103,"na")</f>
        <v>na</v>
      </c>
      <c r="D103" s="178" t="str">
        <f>IF(ENTRY!B103="S",ENTRY!B103,"na")</f>
        <v>na</v>
      </c>
      <c r="E103" s="178" t="str">
        <f>IF(ENTRY!B103="S",ENTRY!E103,"na")</f>
        <v>na</v>
      </c>
      <c r="F103" s="178" t="str">
        <f>IFERROR((COUNTIF($G$3:G103,G103)-1)*0.0001+G103,"NA")</f>
        <v>NA</v>
      </c>
      <c r="G103" s="178" t="str">
        <f>IF(ENTRY!B103="S",ENTRY!BJ103,"na")</f>
        <v>na</v>
      </c>
      <c r="H103" s="217" t="str">
        <f>IF(ENTRY!B103="S",ENTRY!BK103,"na")</f>
        <v>na</v>
      </c>
      <c r="J103" s="178" t="str">
        <f>IF(ENTRY!B103="C",ENTRY!A103,"na")</f>
        <v>na</v>
      </c>
      <c r="K103" s="178" t="str">
        <f>IF(ENTRY!B103="C",ENTRY!D103,"na")</f>
        <v>na</v>
      </c>
      <c r="L103" s="178" t="str">
        <f>IF(ENTRY!B103="C",ENTRY!B103,"na")</f>
        <v>na</v>
      </c>
      <c r="M103" s="178" t="str">
        <f>IF(ENTRY!B103="C",ENTRY!E103,"na")</f>
        <v>na</v>
      </c>
      <c r="N103" s="178" t="str">
        <f>IFERROR((COUNTIF($O$3:O103,O103)-1)*0.0001+O103,"NA")</f>
        <v>NA</v>
      </c>
      <c r="O103" s="178" t="str">
        <f>IF(ENTRY!B103="C",ENTRY!BJ103,"na")</f>
        <v>na</v>
      </c>
      <c r="P103" s="178" t="str">
        <f>IF(ENTRY!B103="C",ENTRY!BK103,"na")</f>
        <v>na</v>
      </c>
      <c r="R103" s="178" t="str">
        <f>IF(ENTRY!B103="H",ENTRY!A103,"na")</f>
        <v>na</v>
      </c>
      <c r="S103" s="178" t="str">
        <f>IF(ENTRY!B103="H",ENTRY!D103,"na")</f>
        <v>na</v>
      </c>
      <c r="T103" s="178" t="str">
        <f>IF(ENTRY!B103="H",ENTRY!B103,"na")</f>
        <v>na</v>
      </c>
      <c r="U103" s="178" t="str">
        <f>IF(ENTRY!B103="H",ENTRY!E103,"na")</f>
        <v>na</v>
      </c>
      <c r="V103" s="178" t="str">
        <f>IFERROR((COUNTIF($W$3:W103,W103)-1)*0.0001+W103,"NA")</f>
        <v>NA</v>
      </c>
      <c r="W103" s="178" t="str">
        <f>IF(ENTRY!B103="H",ENTRY!BJ103,"na")</f>
        <v>na</v>
      </c>
      <c r="X103" s="178" t="str">
        <f>IF(ENTRY!B103="H",ENTRY!BK103,"na")</f>
        <v>na</v>
      </c>
    </row>
    <row r="104" spans="2:24" x14ac:dyDescent="0.25">
      <c r="B104" s="178" t="str">
        <f>IF(ENTRY!B104="S",ENTRY!A104,"na")</f>
        <v>na</v>
      </c>
      <c r="C104" s="178" t="str">
        <f>IF(ENTRY!B104="S",ENTRY!D104,"na")</f>
        <v>na</v>
      </c>
      <c r="D104" s="178" t="str">
        <f>IF(ENTRY!B104="S",ENTRY!B104,"na")</f>
        <v>na</v>
      </c>
      <c r="E104" s="178" t="str">
        <f>IF(ENTRY!B104="S",ENTRY!E104,"na")</f>
        <v>na</v>
      </c>
      <c r="F104" s="178" t="str">
        <f>IFERROR((COUNTIF($G$3:G104,G104)-1)*0.0001+G104,"NA")</f>
        <v>NA</v>
      </c>
      <c r="G104" s="178" t="str">
        <f>IF(ENTRY!B104="S",ENTRY!BJ104,"na")</f>
        <v>na</v>
      </c>
      <c r="H104" s="217" t="str">
        <f>IF(ENTRY!B104="S",ENTRY!BK104,"na")</f>
        <v>na</v>
      </c>
      <c r="J104" s="178" t="str">
        <f>IF(ENTRY!B104="C",ENTRY!A104,"na")</f>
        <v>na</v>
      </c>
      <c r="K104" s="178" t="str">
        <f>IF(ENTRY!B104="C",ENTRY!D104,"na")</f>
        <v>na</v>
      </c>
      <c r="L104" s="178" t="str">
        <f>IF(ENTRY!B104="C",ENTRY!B104,"na")</f>
        <v>na</v>
      </c>
      <c r="M104" s="178" t="str">
        <f>IF(ENTRY!B104="C",ENTRY!E104,"na")</f>
        <v>na</v>
      </c>
      <c r="N104" s="178" t="str">
        <f>IFERROR((COUNTIF($O$3:O104,O104)-1)*0.0001+O104,"NA")</f>
        <v>NA</v>
      </c>
      <c r="O104" s="178" t="str">
        <f>IF(ENTRY!B104="C",ENTRY!BJ104,"na")</f>
        <v>na</v>
      </c>
      <c r="P104" s="178" t="str">
        <f>IF(ENTRY!B104="C",ENTRY!BK104,"na")</f>
        <v>na</v>
      </c>
      <c r="R104" s="178" t="str">
        <f>IF(ENTRY!B104="H",ENTRY!A104,"na")</f>
        <v>na</v>
      </c>
      <c r="S104" s="178" t="str">
        <f>IF(ENTRY!B104="H",ENTRY!D104,"na")</f>
        <v>na</v>
      </c>
      <c r="T104" s="178" t="str">
        <f>IF(ENTRY!B104="H",ENTRY!B104,"na")</f>
        <v>na</v>
      </c>
      <c r="U104" s="178" t="str">
        <f>IF(ENTRY!B104="H",ENTRY!E104,"na")</f>
        <v>na</v>
      </c>
      <c r="V104" s="178" t="str">
        <f>IFERROR((COUNTIF($W$3:W104,W104)-1)*0.0001+W104,"NA")</f>
        <v>NA</v>
      </c>
      <c r="W104" s="178" t="str">
        <f>IF(ENTRY!B104="H",ENTRY!BJ104,"na")</f>
        <v>na</v>
      </c>
      <c r="X104" s="178" t="str">
        <f>IF(ENTRY!B104="H",ENTRY!BK104,"na")</f>
        <v>na</v>
      </c>
    </row>
    <row r="105" spans="2:24" x14ac:dyDescent="0.25">
      <c r="B105" s="178" t="str">
        <f>IF(ENTRY!B105="S",ENTRY!A105,"na")</f>
        <v>na</v>
      </c>
      <c r="C105" s="178" t="str">
        <f>IF(ENTRY!B105="S",ENTRY!D105,"na")</f>
        <v>na</v>
      </c>
      <c r="D105" s="178" t="str">
        <f>IF(ENTRY!B105="S",ENTRY!B105,"na")</f>
        <v>na</v>
      </c>
      <c r="E105" s="178" t="str">
        <f>IF(ENTRY!B105="S",ENTRY!E105,"na")</f>
        <v>na</v>
      </c>
      <c r="F105" s="178" t="str">
        <f>IFERROR((COUNTIF($G$3:G105,G105)-1)*0.0001+G105,"NA")</f>
        <v>NA</v>
      </c>
      <c r="G105" s="178" t="str">
        <f>IF(ENTRY!B105="S",ENTRY!BJ105,"na")</f>
        <v>na</v>
      </c>
      <c r="H105" s="217" t="str">
        <f>IF(ENTRY!B105="S",ENTRY!BK105,"na")</f>
        <v>na</v>
      </c>
      <c r="J105" s="178" t="str">
        <f>IF(ENTRY!B105="C",ENTRY!A105,"na")</f>
        <v>na</v>
      </c>
      <c r="K105" s="178" t="str">
        <f>IF(ENTRY!B105="C",ENTRY!D105,"na")</f>
        <v>na</v>
      </c>
      <c r="L105" s="178" t="str">
        <f>IF(ENTRY!B105="C",ENTRY!B105,"na")</f>
        <v>na</v>
      </c>
      <c r="M105" s="178" t="str">
        <f>IF(ENTRY!B105="C",ENTRY!E105,"na")</f>
        <v>na</v>
      </c>
      <c r="N105" s="178" t="str">
        <f>IFERROR((COUNTIF($O$3:O105,O105)-1)*0.0001+O105,"NA")</f>
        <v>NA</v>
      </c>
      <c r="O105" s="178" t="str">
        <f>IF(ENTRY!B105="C",ENTRY!BJ105,"na")</f>
        <v>na</v>
      </c>
      <c r="P105" s="178" t="str">
        <f>IF(ENTRY!B105="C",ENTRY!BK105,"na")</f>
        <v>na</v>
      </c>
      <c r="R105" s="178" t="str">
        <f>IF(ENTRY!B105="H",ENTRY!A105,"na")</f>
        <v>na</v>
      </c>
      <c r="S105" s="178" t="str">
        <f>IF(ENTRY!B105="H",ENTRY!D105,"na")</f>
        <v>na</v>
      </c>
      <c r="T105" s="178" t="str">
        <f>IF(ENTRY!B105="H",ENTRY!B105,"na")</f>
        <v>na</v>
      </c>
      <c r="U105" s="178" t="str">
        <f>IF(ENTRY!B105="H",ENTRY!E105,"na")</f>
        <v>na</v>
      </c>
      <c r="V105" s="178" t="str">
        <f>IFERROR((COUNTIF($W$3:W105,W105)-1)*0.0001+W105,"NA")</f>
        <v>NA</v>
      </c>
      <c r="W105" s="178" t="str">
        <f>IF(ENTRY!B105="H",ENTRY!BJ105,"na")</f>
        <v>na</v>
      </c>
      <c r="X105" s="178" t="str">
        <f>IF(ENTRY!B105="H",ENTRY!BK105,"na")</f>
        <v>na</v>
      </c>
    </row>
    <row r="106" spans="2:24" x14ac:dyDescent="0.25">
      <c r="B106" s="178" t="str">
        <f>IF(ENTRY!B106="S",ENTRY!A106,"na")</f>
        <v>na</v>
      </c>
      <c r="C106" s="178" t="str">
        <f>IF(ENTRY!B106="S",ENTRY!D106,"na")</f>
        <v>na</v>
      </c>
      <c r="D106" s="178" t="str">
        <f>IF(ENTRY!B106="S",ENTRY!B106,"na")</f>
        <v>na</v>
      </c>
      <c r="E106" s="178" t="str">
        <f>IF(ENTRY!B106="S",ENTRY!E106,"na")</f>
        <v>na</v>
      </c>
      <c r="F106" s="178" t="str">
        <f>IFERROR((COUNTIF($G$3:G106,G106)-1)*0.0001+G106,"NA")</f>
        <v>NA</v>
      </c>
      <c r="G106" s="178" t="str">
        <f>IF(ENTRY!B106="S",ENTRY!BJ106,"na")</f>
        <v>na</v>
      </c>
      <c r="H106" s="217" t="str">
        <f>IF(ENTRY!B106="S",ENTRY!BK106,"na")</f>
        <v>na</v>
      </c>
      <c r="J106" s="178" t="str">
        <f>IF(ENTRY!B106="C",ENTRY!A106,"na")</f>
        <v>na</v>
      </c>
      <c r="K106" s="178" t="str">
        <f>IF(ENTRY!B106="C",ENTRY!D106,"na")</f>
        <v>na</v>
      </c>
      <c r="L106" s="178" t="str">
        <f>IF(ENTRY!B106="C",ENTRY!B106,"na")</f>
        <v>na</v>
      </c>
      <c r="M106" s="178" t="str">
        <f>IF(ENTRY!B106="C",ENTRY!E106,"na")</f>
        <v>na</v>
      </c>
      <c r="N106" s="178" t="str">
        <f>IFERROR((COUNTIF($O$3:O106,O106)-1)*0.0001+O106,"NA")</f>
        <v>NA</v>
      </c>
      <c r="O106" s="178" t="str">
        <f>IF(ENTRY!B106="C",ENTRY!BJ106,"na")</f>
        <v>na</v>
      </c>
      <c r="P106" s="178" t="str">
        <f>IF(ENTRY!B106="C",ENTRY!BK106,"na")</f>
        <v>na</v>
      </c>
      <c r="R106" s="178" t="str">
        <f>IF(ENTRY!B106="H",ENTRY!A106,"na")</f>
        <v>na</v>
      </c>
      <c r="S106" s="178" t="str">
        <f>IF(ENTRY!B106="H",ENTRY!D106,"na")</f>
        <v>na</v>
      </c>
      <c r="T106" s="178" t="str">
        <f>IF(ENTRY!B106="H",ENTRY!B106,"na")</f>
        <v>na</v>
      </c>
      <c r="U106" s="178" t="str">
        <f>IF(ENTRY!B106="H",ENTRY!E106,"na")</f>
        <v>na</v>
      </c>
      <c r="V106" s="178" t="str">
        <f>IFERROR((COUNTIF($W$3:W106,W106)-1)*0.0001+W106,"NA")</f>
        <v>NA</v>
      </c>
      <c r="W106" s="178" t="str">
        <f>IF(ENTRY!B106="H",ENTRY!BJ106,"na")</f>
        <v>na</v>
      </c>
      <c r="X106" s="178" t="str">
        <f>IF(ENTRY!B106="H",ENTRY!BK106,"na")</f>
        <v>na</v>
      </c>
    </row>
    <row r="107" spans="2:24" x14ac:dyDescent="0.25">
      <c r="B107" s="178" t="str">
        <f>IF(ENTRY!B107="S",ENTRY!A107,"na")</f>
        <v>na</v>
      </c>
      <c r="C107" s="178" t="str">
        <f>IF(ENTRY!B107="S",ENTRY!D107,"na")</f>
        <v>na</v>
      </c>
      <c r="D107" s="178" t="str">
        <f>IF(ENTRY!B107="S",ENTRY!B107,"na")</f>
        <v>na</v>
      </c>
      <c r="E107" s="178" t="str">
        <f>IF(ENTRY!B107="S",ENTRY!E107,"na")</f>
        <v>na</v>
      </c>
      <c r="F107" s="178" t="str">
        <f>IFERROR((COUNTIF($G$3:G107,G107)-1)*0.0001+G107,"NA")</f>
        <v>NA</v>
      </c>
      <c r="G107" s="178" t="str">
        <f>IF(ENTRY!B107="S",ENTRY!BJ107,"na")</f>
        <v>na</v>
      </c>
      <c r="H107" s="217" t="str">
        <f>IF(ENTRY!B107="S",ENTRY!BK107,"na")</f>
        <v>na</v>
      </c>
      <c r="J107" s="178" t="str">
        <f>IF(ENTRY!B107="C",ENTRY!A107,"na")</f>
        <v>na</v>
      </c>
      <c r="K107" s="178" t="str">
        <f>IF(ENTRY!B107="C",ENTRY!D107,"na")</f>
        <v>na</v>
      </c>
      <c r="L107" s="178" t="str">
        <f>IF(ENTRY!B107="C",ENTRY!B107,"na")</f>
        <v>na</v>
      </c>
      <c r="M107" s="178" t="str">
        <f>IF(ENTRY!B107="C",ENTRY!E107,"na")</f>
        <v>na</v>
      </c>
      <c r="N107" s="178" t="str">
        <f>IFERROR((COUNTIF($O$3:O107,O107)-1)*0.0001+O107,"NA")</f>
        <v>NA</v>
      </c>
      <c r="O107" s="178" t="str">
        <f>IF(ENTRY!B107="C",ENTRY!BJ107,"na")</f>
        <v>na</v>
      </c>
      <c r="P107" s="178" t="str">
        <f>IF(ENTRY!B107="C",ENTRY!BK107,"na")</f>
        <v>na</v>
      </c>
      <c r="R107" s="178" t="str">
        <f>IF(ENTRY!B107="H",ENTRY!A107,"na")</f>
        <v>na</v>
      </c>
      <c r="S107" s="178" t="str">
        <f>IF(ENTRY!B107="H",ENTRY!D107,"na")</f>
        <v>na</v>
      </c>
      <c r="T107" s="178" t="str">
        <f>IF(ENTRY!B107="H",ENTRY!B107,"na")</f>
        <v>na</v>
      </c>
      <c r="U107" s="178" t="str">
        <f>IF(ENTRY!B107="H",ENTRY!E107,"na")</f>
        <v>na</v>
      </c>
      <c r="V107" s="178" t="str">
        <f>IFERROR((COUNTIF($W$3:W107,W107)-1)*0.0001+W107,"NA")</f>
        <v>NA</v>
      </c>
      <c r="W107" s="178" t="str">
        <f>IF(ENTRY!B107="H",ENTRY!BJ107,"na")</f>
        <v>na</v>
      </c>
      <c r="X107" s="178" t="str">
        <f>IF(ENTRY!B107="H",ENTRY!BK107,"na")</f>
        <v>na</v>
      </c>
    </row>
    <row r="108" spans="2:24" x14ac:dyDescent="0.25">
      <c r="B108" s="178" t="str">
        <f>IF(ENTRY!B108="S",ENTRY!A108,"na")</f>
        <v>na</v>
      </c>
      <c r="C108" s="178" t="str">
        <f>IF(ENTRY!B108="S",ENTRY!D108,"na")</f>
        <v>na</v>
      </c>
      <c r="D108" s="178" t="str">
        <f>IF(ENTRY!B108="S",ENTRY!B108,"na")</f>
        <v>na</v>
      </c>
      <c r="E108" s="178" t="str">
        <f>IF(ENTRY!B108="S",ENTRY!E108,"na")</f>
        <v>na</v>
      </c>
      <c r="F108" s="178" t="str">
        <f>IFERROR((COUNTIF($G$3:G108,G108)-1)*0.0001+G108,"NA")</f>
        <v>NA</v>
      </c>
      <c r="G108" s="178" t="str">
        <f>IF(ENTRY!B108="S",ENTRY!BJ108,"na")</f>
        <v>na</v>
      </c>
      <c r="H108" s="217" t="str">
        <f>IF(ENTRY!B108="S",ENTRY!BK108,"na")</f>
        <v>na</v>
      </c>
      <c r="J108" s="178" t="str">
        <f>IF(ENTRY!B108="C",ENTRY!A108,"na")</f>
        <v>na</v>
      </c>
      <c r="K108" s="178" t="str">
        <f>IF(ENTRY!B108="C",ENTRY!D108,"na")</f>
        <v>na</v>
      </c>
      <c r="L108" s="178" t="str">
        <f>IF(ENTRY!B108="C",ENTRY!B108,"na")</f>
        <v>na</v>
      </c>
      <c r="M108" s="178" t="str">
        <f>IF(ENTRY!B108="C",ENTRY!E108,"na")</f>
        <v>na</v>
      </c>
      <c r="N108" s="178" t="str">
        <f>IFERROR((COUNTIF($O$3:O108,O108)-1)*0.0001+O108,"NA")</f>
        <v>NA</v>
      </c>
      <c r="O108" s="178" t="str">
        <f>IF(ENTRY!B108="C",ENTRY!BJ108,"na")</f>
        <v>na</v>
      </c>
      <c r="P108" s="178" t="str">
        <f>IF(ENTRY!B108="C",ENTRY!BK108,"na")</f>
        <v>na</v>
      </c>
      <c r="R108" s="178" t="str">
        <f>IF(ENTRY!B108="H",ENTRY!A108,"na")</f>
        <v>na</v>
      </c>
      <c r="S108" s="178" t="str">
        <f>IF(ENTRY!B108="H",ENTRY!D108,"na")</f>
        <v>na</v>
      </c>
      <c r="T108" s="178" t="str">
        <f>IF(ENTRY!B108="H",ENTRY!B108,"na")</f>
        <v>na</v>
      </c>
      <c r="U108" s="178" t="str">
        <f>IF(ENTRY!B108="H",ENTRY!E108,"na")</f>
        <v>na</v>
      </c>
      <c r="V108" s="178" t="str">
        <f>IFERROR((COUNTIF($W$3:W108,W108)-1)*0.0001+W108,"NA")</f>
        <v>NA</v>
      </c>
      <c r="W108" s="178" t="str">
        <f>IF(ENTRY!B108="H",ENTRY!BJ108,"na")</f>
        <v>na</v>
      </c>
      <c r="X108" s="178" t="str">
        <f>IF(ENTRY!B108="H",ENTRY!BK108,"na")</f>
        <v>na</v>
      </c>
    </row>
    <row r="109" spans="2:24" x14ac:dyDescent="0.25">
      <c r="B109" s="178" t="str">
        <f>IF(ENTRY!B109="S",ENTRY!A109,"na")</f>
        <v>na</v>
      </c>
      <c r="C109" s="178" t="str">
        <f>IF(ENTRY!B109="S",ENTRY!D109,"na")</f>
        <v>na</v>
      </c>
      <c r="D109" s="178" t="str">
        <f>IF(ENTRY!B109="S",ENTRY!B109,"na")</f>
        <v>na</v>
      </c>
      <c r="E109" s="178" t="str">
        <f>IF(ENTRY!B109="S",ENTRY!E109,"na")</f>
        <v>na</v>
      </c>
      <c r="F109" s="178" t="str">
        <f>IFERROR((COUNTIF($G$3:G109,G109)-1)*0.0001+G109,"NA")</f>
        <v>NA</v>
      </c>
      <c r="G109" s="178" t="str">
        <f>IF(ENTRY!B109="S",ENTRY!BJ109,"na")</f>
        <v>na</v>
      </c>
      <c r="H109" s="217" t="str">
        <f>IF(ENTRY!B109="S",ENTRY!BK109,"na")</f>
        <v>na</v>
      </c>
      <c r="J109" s="178" t="str">
        <f>IF(ENTRY!B109="C",ENTRY!A109,"na")</f>
        <v>na</v>
      </c>
      <c r="K109" s="178" t="str">
        <f>IF(ENTRY!B109="C",ENTRY!D109,"na")</f>
        <v>na</v>
      </c>
      <c r="L109" s="178" t="str">
        <f>IF(ENTRY!B109="C",ENTRY!B109,"na")</f>
        <v>na</v>
      </c>
      <c r="M109" s="178" t="str">
        <f>IF(ENTRY!B109="C",ENTRY!E109,"na")</f>
        <v>na</v>
      </c>
      <c r="N109" s="178" t="str">
        <f>IFERROR((COUNTIF($O$3:O109,O109)-1)*0.0001+O109,"NA")</f>
        <v>NA</v>
      </c>
      <c r="O109" s="178" t="str">
        <f>IF(ENTRY!B109="C",ENTRY!BJ109,"na")</f>
        <v>na</v>
      </c>
      <c r="P109" s="178" t="str">
        <f>IF(ENTRY!B109="C",ENTRY!BK109,"na")</f>
        <v>na</v>
      </c>
      <c r="R109" s="178" t="str">
        <f>IF(ENTRY!B109="H",ENTRY!A109,"na")</f>
        <v>na</v>
      </c>
      <c r="S109" s="178" t="str">
        <f>IF(ENTRY!B109="H",ENTRY!D109,"na")</f>
        <v>na</v>
      </c>
      <c r="T109" s="178" t="str">
        <f>IF(ENTRY!B109="H",ENTRY!B109,"na")</f>
        <v>na</v>
      </c>
      <c r="U109" s="178" t="str">
        <f>IF(ENTRY!B109="H",ENTRY!E109,"na")</f>
        <v>na</v>
      </c>
      <c r="V109" s="178" t="str">
        <f>IFERROR((COUNTIF($W$3:W109,W109)-1)*0.0001+W109,"NA")</f>
        <v>NA</v>
      </c>
      <c r="W109" s="178" t="str">
        <f>IF(ENTRY!B109="H",ENTRY!BJ109,"na")</f>
        <v>na</v>
      </c>
      <c r="X109" s="178" t="str">
        <f>IF(ENTRY!B109="H",ENTRY!BK109,"na")</f>
        <v>na</v>
      </c>
    </row>
    <row r="110" spans="2:24" x14ac:dyDescent="0.25">
      <c r="B110" s="178" t="str">
        <f>IF(ENTRY!B110="S",ENTRY!A110,"na")</f>
        <v>na</v>
      </c>
      <c r="C110" s="178" t="str">
        <f>IF(ENTRY!B110="S",ENTRY!D110,"na")</f>
        <v>na</v>
      </c>
      <c r="D110" s="178" t="str">
        <f>IF(ENTRY!B110="S",ENTRY!B110,"na")</f>
        <v>na</v>
      </c>
      <c r="E110" s="178" t="str">
        <f>IF(ENTRY!B110="S",ENTRY!E110,"na")</f>
        <v>na</v>
      </c>
      <c r="F110" s="178" t="str">
        <f>IFERROR((COUNTIF($G$3:G110,G110)-1)*0.0001+G110,"NA")</f>
        <v>NA</v>
      </c>
      <c r="G110" s="178" t="str">
        <f>IF(ENTRY!B110="S",ENTRY!BJ110,"na")</f>
        <v>na</v>
      </c>
      <c r="H110" s="217" t="str">
        <f>IF(ENTRY!B110="S",ENTRY!BK110,"na")</f>
        <v>na</v>
      </c>
      <c r="J110" s="178" t="str">
        <f>IF(ENTRY!B110="C",ENTRY!A110,"na")</f>
        <v>na</v>
      </c>
      <c r="K110" s="178" t="str">
        <f>IF(ENTRY!B110="C",ENTRY!D110,"na")</f>
        <v>na</v>
      </c>
      <c r="L110" s="178" t="str">
        <f>IF(ENTRY!B110="C",ENTRY!B110,"na")</f>
        <v>na</v>
      </c>
      <c r="M110" s="178" t="str">
        <f>IF(ENTRY!B110="C",ENTRY!E110,"na")</f>
        <v>na</v>
      </c>
      <c r="N110" s="178" t="str">
        <f>IFERROR((COUNTIF($O$3:O110,O110)-1)*0.0001+O110,"NA")</f>
        <v>NA</v>
      </c>
      <c r="O110" s="178" t="str">
        <f>IF(ENTRY!B110="C",ENTRY!BJ110,"na")</f>
        <v>na</v>
      </c>
      <c r="P110" s="178" t="str">
        <f>IF(ENTRY!B110="C",ENTRY!BK110,"na")</f>
        <v>na</v>
      </c>
      <c r="R110" s="178" t="str">
        <f>IF(ENTRY!B110="H",ENTRY!A110,"na")</f>
        <v>na</v>
      </c>
      <c r="S110" s="178" t="str">
        <f>IF(ENTRY!B110="H",ENTRY!D110,"na")</f>
        <v>na</v>
      </c>
      <c r="T110" s="178" t="str">
        <f>IF(ENTRY!B110="H",ENTRY!B110,"na")</f>
        <v>na</v>
      </c>
      <c r="U110" s="178" t="str">
        <f>IF(ENTRY!B110="H",ENTRY!E110,"na")</f>
        <v>na</v>
      </c>
      <c r="V110" s="178" t="str">
        <f>IFERROR((COUNTIF($W$3:W110,W110)-1)*0.0001+W110,"NA")</f>
        <v>NA</v>
      </c>
      <c r="W110" s="178" t="str">
        <f>IF(ENTRY!B110="H",ENTRY!BJ110,"na")</f>
        <v>na</v>
      </c>
      <c r="X110" s="178" t="str">
        <f>IF(ENTRY!B110="H",ENTRY!BK110,"na")</f>
        <v>na</v>
      </c>
    </row>
    <row r="111" spans="2:24" x14ac:dyDescent="0.25">
      <c r="B111" s="178" t="str">
        <f>IF(ENTRY!B111="S",ENTRY!A111,"na")</f>
        <v>na</v>
      </c>
      <c r="C111" s="178" t="str">
        <f>IF(ENTRY!B111="S",ENTRY!D111,"na")</f>
        <v>na</v>
      </c>
      <c r="D111" s="178" t="str">
        <f>IF(ENTRY!B111="S",ENTRY!B111,"na")</f>
        <v>na</v>
      </c>
      <c r="E111" s="178" t="str">
        <f>IF(ENTRY!B111="S",ENTRY!E111,"na")</f>
        <v>na</v>
      </c>
      <c r="F111" s="178" t="str">
        <f>IFERROR((COUNTIF($G$3:G111,G111)-1)*0.0001+G111,"NA")</f>
        <v>NA</v>
      </c>
      <c r="G111" s="178" t="str">
        <f>IF(ENTRY!B111="S",ENTRY!BJ111,"na")</f>
        <v>na</v>
      </c>
      <c r="H111" s="217" t="str">
        <f>IF(ENTRY!B111="S",ENTRY!BK111,"na")</f>
        <v>na</v>
      </c>
      <c r="J111" s="178" t="str">
        <f>IF(ENTRY!B111="C",ENTRY!A111,"na")</f>
        <v>na</v>
      </c>
      <c r="K111" s="178" t="str">
        <f>IF(ENTRY!B111="C",ENTRY!D111,"na")</f>
        <v>na</v>
      </c>
      <c r="L111" s="178" t="str">
        <f>IF(ENTRY!B111="C",ENTRY!B111,"na")</f>
        <v>na</v>
      </c>
      <c r="M111" s="178" t="str">
        <f>IF(ENTRY!B111="C",ENTRY!E111,"na")</f>
        <v>na</v>
      </c>
      <c r="N111" s="178" t="str">
        <f>IFERROR((COUNTIF($O$3:O111,O111)-1)*0.0001+O111,"NA")</f>
        <v>NA</v>
      </c>
      <c r="O111" s="178" t="str">
        <f>IF(ENTRY!B111="C",ENTRY!BJ111,"na")</f>
        <v>na</v>
      </c>
      <c r="P111" s="178" t="str">
        <f>IF(ENTRY!B111="C",ENTRY!BK111,"na")</f>
        <v>na</v>
      </c>
      <c r="R111" s="178" t="str">
        <f>IF(ENTRY!B111="H",ENTRY!A111,"na")</f>
        <v>na</v>
      </c>
      <c r="S111" s="178" t="str">
        <f>IF(ENTRY!B111="H",ENTRY!D111,"na")</f>
        <v>na</v>
      </c>
      <c r="T111" s="178" t="str">
        <f>IF(ENTRY!B111="H",ENTRY!B111,"na")</f>
        <v>na</v>
      </c>
      <c r="U111" s="178" t="str">
        <f>IF(ENTRY!B111="H",ENTRY!E111,"na")</f>
        <v>na</v>
      </c>
      <c r="V111" s="178" t="str">
        <f>IFERROR((COUNTIF($W$3:W111,W111)-1)*0.0001+W111,"NA")</f>
        <v>NA</v>
      </c>
      <c r="W111" s="178" t="str">
        <f>IF(ENTRY!B111="H",ENTRY!BJ111,"na")</f>
        <v>na</v>
      </c>
      <c r="X111" s="178" t="str">
        <f>IF(ENTRY!B111="H",ENTRY!BK111,"na")</f>
        <v>na</v>
      </c>
    </row>
    <row r="112" spans="2:24" x14ac:dyDescent="0.25">
      <c r="B112" s="178" t="str">
        <f>IF(ENTRY!B112="S",ENTRY!A112,"na")</f>
        <v>na</v>
      </c>
      <c r="C112" s="178" t="str">
        <f>IF(ENTRY!B112="S",ENTRY!D112,"na")</f>
        <v>na</v>
      </c>
      <c r="D112" s="178" t="str">
        <f>IF(ENTRY!B112="S",ENTRY!B112,"na")</f>
        <v>na</v>
      </c>
      <c r="E112" s="178" t="str">
        <f>IF(ENTRY!B112="S",ENTRY!E112,"na")</f>
        <v>na</v>
      </c>
      <c r="F112" s="178" t="str">
        <f>IFERROR((COUNTIF($G$3:G112,G112)-1)*0.0001+G112,"NA")</f>
        <v>NA</v>
      </c>
      <c r="G112" s="178" t="str">
        <f>IF(ENTRY!B112="S",ENTRY!BJ112,"na")</f>
        <v>na</v>
      </c>
      <c r="H112" s="217" t="str">
        <f>IF(ENTRY!B112="S",ENTRY!BK112,"na")</f>
        <v>na</v>
      </c>
      <c r="J112" s="178" t="str">
        <f>IF(ENTRY!B112="C",ENTRY!A112,"na")</f>
        <v>na</v>
      </c>
      <c r="K112" s="178" t="str">
        <f>IF(ENTRY!B112="C",ENTRY!D112,"na")</f>
        <v>na</v>
      </c>
      <c r="L112" s="178" t="str">
        <f>IF(ENTRY!B112="C",ENTRY!B112,"na")</f>
        <v>na</v>
      </c>
      <c r="M112" s="178" t="str">
        <f>IF(ENTRY!B112="C",ENTRY!E112,"na")</f>
        <v>na</v>
      </c>
      <c r="N112" s="178" t="str">
        <f>IFERROR((COUNTIF($O$3:O112,O112)-1)*0.0001+O112,"NA")</f>
        <v>NA</v>
      </c>
      <c r="O112" s="178" t="str">
        <f>IF(ENTRY!B112="C",ENTRY!BJ112,"na")</f>
        <v>na</v>
      </c>
      <c r="P112" s="178" t="str">
        <f>IF(ENTRY!B112="C",ENTRY!BK112,"na")</f>
        <v>na</v>
      </c>
      <c r="R112" s="178" t="str">
        <f>IF(ENTRY!B112="H",ENTRY!A112,"na")</f>
        <v>na</v>
      </c>
      <c r="S112" s="178" t="str">
        <f>IF(ENTRY!B112="H",ENTRY!D112,"na")</f>
        <v>na</v>
      </c>
      <c r="T112" s="178" t="str">
        <f>IF(ENTRY!B112="H",ENTRY!B112,"na")</f>
        <v>na</v>
      </c>
      <c r="U112" s="178" t="str">
        <f>IF(ENTRY!B112="H",ENTRY!E112,"na")</f>
        <v>na</v>
      </c>
      <c r="V112" s="178" t="str">
        <f>IFERROR((COUNTIF($W$3:W112,W112)-1)*0.0001+W112,"NA")</f>
        <v>NA</v>
      </c>
      <c r="W112" s="178" t="str">
        <f>IF(ENTRY!B112="H",ENTRY!BJ112,"na")</f>
        <v>na</v>
      </c>
      <c r="X112" s="178" t="str">
        <f>IF(ENTRY!B112="H",ENTRY!BK112,"na")</f>
        <v>na</v>
      </c>
    </row>
    <row r="113" spans="2:24" x14ac:dyDescent="0.25">
      <c r="B113" s="178" t="str">
        <f>IF(ENTRY!B113="S",ENTRY!A113,"na")</f>
        <v>na</v>
      </c>
      <c r="C113" s="178" t="str">
        <f>IF(ENTRY!B113="S",ENTRY!D113,"na")</f>
        <v>na</v>
      </c>
      <c r="D113" s="178" t="str">
        <f>IF(ENTRY!B113="S",ENTRY!B113,"na")</f>
        <v>na</v>
      </c>
      <c r="E113" s="178" t="str">
        <f>IF(ENTRY!B113="S",ENTRY!E113,"na")</f>
        <v>na</v>
      </c>
      <c r="F113" s="178" t="str">
        <f>IFERROR((COUNTIF($G$3:G113,G113)-1)*0.0001+G113,"NA")</f>
        <v>NA</v>
      </c>
      <c r="G113" s="178" t="str">
        <f>IF(ENTRY!B113="S",ENTRY!BJ113,"na")</f>
        <v>na</v>
      </c>
      <c r="H113" s="217" t="str">
        <f>IF(ENTRY!B113="S",ENTRY!BK113,"na")</f>
        <v>na</v>
      </c>
      <c r="J113" s="178" t="str">
        <f>IF(ENTRY!B113="C",ENTRY!A113,"na")</f>
        <v>na</v>
      </c>
      <c r="K113" s="178" t="str">
        <f>IF(ENTRY!B113="C",ENTRY!D113,"na")</f>
        <v>na</v>
      </c>
      <c r="L113" s="178" t="str">
        <f>IF(ENTRY!B113="C",ENTRY!B113,"na")</f>
        <v>na</v>
      </c>
      <c r="M113" s="178" t="str">
        <f>IF(ENTRY!B113="C",ENTRY!E113,"na")</f>
        <v>na</v>
      </c>
      <c r="N113" s="178" t="str">
        <f>IFERROR((COUNTIF($O$3:O113,O113)-1)*0.0001+O113,"NA")</f>
        <v>NA</v>
      </c>
      <c r="O113" s="178" t="str">
        <f>IF(ENTRY!B113="C",ENTRY!BJ113,"na")</f>
        <v>na</v>
      </c>
      <c r="P113" s="178" t="str">
        <f>IF(ENTRY!B113="C",ENTRY!BK113,"na")</f>
        <v>na</v>
      </c>
      <c r="R113" s="178" t="str">
        <f>IF(ENTRY!B113="H",ENTRY!A113,"na")</f>
        <v>na</v>
      </c>
      <c r="S113" s="178" t="str">
        <f>IF(ENTRY!B113="H",ENTRY!D113,"na")</f>
        <v>na</v>
      </c>
      <c r="T113" s="178" t="str">
        <f>IF(ENTRY!B113="H",ENTRY!B113,"na")</f>
        <v>na</v>
      </c>
      <c r="U113" s="178" t="str">
        <f>IF(ENTRY!B113="H",ENTRY!E113,"na")</f>
        <v>na</v>
      </c>
      <c r="V113" s="178" t="str">
        <f>IFERROR((COUNTIF($W$3:W113,W113)-1)*0.0001+W113,"NA")</f>
        <v>NA</v>
      </c>
      <c r="W113" s="178" t="str">
        <f>IF(ENTRY!B113="H",ENTRY!BJ113,"na")</f>
        <v>na</v>
      </c>
      <c r="X113" s="178" t="str">
        <f>IF(ENTRY!B113="H",ENTRY!BK113,"na")</f>
        <v>na</v>
      </c>
    </row>
    <row r="114" spans="2:24" x14ac:dyDescent="0.25">
      <c r="B114" s="178" t="str">
        <f>IF(ENTRY!B114="S",ENTRY!A114,"na")</f>
        <v>na</v>
      </c>
      <c r="C114" s="178" t="str">
        <f>IF(ENTRY!B114="S",ENTRY!D114,"na")</f>
        <v>na</v>
      </c>
      <c r="D114" s="178" t="str">
        <f>IF(ENTRY!B114="S",ENTRY!B114,"na")</f>
        <v>na</v>
      </c>
      <c r="E114" s="178" t="str">
        <f>IF(ENTRY!B114="S",ENTRY!E114,"na")</f>
        <v>na</v>
      </c>
      <c r="F114" s="178" t="str">
        <f>IFERROR((COUNTIF($G$3:G114,G114)-1)*0.0001+G114,"NA")</f>
        <v>NA</v>
      </c>
      <c r="G114" s="178" t="str">
        <f>IF(ENTRY!B114="S",ENTRY!BJ114,"na")</f>
        <v>na</v>
      </c>
      <c r="H114" s="217" t="str">
        <f>IF(ENTRY!B114="S",ENTRY!BK114,"na")</f>
        <v>na</v>
      </c>
      <c r="J114" s="178" t="str">
        <f>IF(ENTRY!B114="C",ENTRY!A114,"na")</f>
        <v>na</v>
      </c>
      <c r="K114" s="178" t="str">
        <f>IF(ENTRY!B114="C",ENTRY!D114,"na")</f>
        <v>na</v>
      </c>
      <c r="L114" s="178" t="str">
        <f>IF(ENTRY!B114="C",ENTRY!B114,"na")</f>
        <v>na</v>
      </c>
      <c r="M114" s="178" t="str">
        <f>IF(ENTRY!B114="C",ENTRY!E114,"na")</f>
        <v>na</v>
      </c>
      <c r="N114" s="178" t="str">
        <f>IFERROR((COUNTIF($O$3:O114,O114)-1)*0.0001+O114,"NA")</f>
        <v>NA</v>
      </c>
      <c r="O114" s="178" t="str">
        <f>IF(ENTRY!B114="C",ENTRY!BJ114,"na")</f>
        <v>na</v>
      </c>
      <c r="P114" s="178" t="str">
        <f>IF(ENTRY!B114="C",ENTRY!BK114,"na")</f>
        <v>na</v>
      </c>
      <c r="R114" s="178" t="str">
        <f>IF(ENTRY!B114="H",ENTRY!A114,"na")</f>
        <v>na</v>
      </c>
      <c r="S114" s="178" t="str">
        <f>IF(ENTRY!B114="H",ENTRY!D114,"na")</f>
        <v>na</v>
      </c>
      <c r="T114" s="178" t="str">
        <f>IF(ENTRY!B114="H",ENTRY!B114,"na")</f>
        <v>na</v>
      </c>
      <c r="U114" s="178" t="str">
        <f>IF(ENTRY!B114="H",ENTRY!E114,"na")</f>
        <v>na</v>
      </c>
      <c r="V114" s="178" t="str">
        <f>IFERROR((COUNTIF($W$3:W114,W114)-1)*0.0001+W114,"NA")</f>
        <v>NA</v>
      </c>
      <c r="W114" s="178" t="str">
        <f>IF(ENTRY!B114="H",ENTRY!BJ114,"na")</f>
        <v>na</v>
      </c>
      <c r="X114" s="178" t="str">
        <f>IF(ENTRY!B114="H",ENTRY!BK114,"na")</f>
        <v>na</v>
      </c>
    </row>
    <row r="115" spans="2:24" x14ac:dyDescent="0.25">
      <c r="B115" s="178" t="str">
        <f>IF(ENTRY!B115="S",ENTRY!A115,"na")</f>
        <v>na</v>
      </c>
      <c r="C115" s="178" t="str">
        <f>IF(ENTRY!B115="S",ENTRY!D115,"na")</f>
        <v>na</v>
      </c>
      <c r="D115" s="178" t="str">
        <f>IF(ENTRY!B115="S",ENTRY!B115,"na")</f>
        <v>na</v>
      </c>
      <c r="E115" s="178" t="str">
        <f>IF(ENTRY!B115="S",ENTRY!E115,"na")</f>
        <v>na</v>
      </c>
      <c r="F115" s="178" t="str">
        <f>IFERROR((COUNTIF($G$3:G115,G115)-1)*0.0001+G115,"NA")</f>
        <v>NA</v>
      </c>
      <c r="G115" s="178" t="str">
        <f>IF(ENTRY!B115="S",ENTRY!BJ115,"na")</f>
        <v>na</v>
      </c>
      <c r="H115" s="217" t="str">
        <f>IF(ENTRY!B115="S",ENTRY!BK115,"na")</f>
        <v>na</v>
      </c>
      <c r="J115" s="178" t="str">
        <f>IF(ENTRY!B115="C",ENTRY!A115,"na")</f>
        <v>na</v>
      </c>
      <c r="K115" s="178" t="str">
        <f>IF(ENTRY!B115="C",ENTRY!D115,"na")</f>
        <v>na</v>
      </c>
      <c r="L115" s="178" t="str">
        <f>IF(ENTRY!B115="C",ENTRY!B115,"na")</f>
        <v>na</v>
      </c>
      <c r="M115" s="178" t="str">
        <f>IF(ENTRY!B115="C",ENTRY!E115,"na")</f>
        <v>na</v>
      </c>
      <c r="N115" s="178" t="str">
        <f>IFERROR((COUNTIF($O$3:O115,O115)-1)*0.0001+O115,"NA")</f>
        <v>NA</v>
      </c>
      <c r="O115" s="178" t="str">
        <f>IF(ENTRY!B115="C",ENTRY!BJ115,"na")</f>
        <v>na</v>
      </c>
      <c r="P115" s="178" t="str">
        <f>IF(ENTRY!B115="C",ENTRY!BK115,"na")</f>
        <v>na</v>
      </c>
      <c r="R115" s="178" t="str">
        <f>IF(ENTRY!B115="H",ENTRY!A115,"na")</f>
        <v>na</v>
      </c>
      <c r="S115" s="178" t="str">
        <f>IF(ENTRY!B115="H",ENTRY!D115,"na")</f>
        <v>na</v>
      </c>
      <c r="T115" s="178" t="str">
        <f>IF(ENTRY!B115="H",ENTRY!B115,"na")</f>
        <v>na</v>
      </c>
      <c r="U115" s="178" t="str">
        <f>IF(ENTRY!B115="H",ENTRY!E115,"na")</f>
        <v>na</v>
      </c>
      <c r="V115" s="178" t="str">
        <f>IFERROR((COUNTIF($W$3:W115,W115)-1)*0.0001+W115,"NA")</f>
        <v>NA</v>
      </c>
      <c r="W115" s="178" t="str">
        <f>IF(ENTRY!B115="H",ENTRY!BJ115,"na")</f>
        <v>na</v>
      </c>
      <c r="X115" s="178" t="str">
        <f>IF(ENTRY!B115="H",ENTRY!BK115,"na")</f>
        <v>na</v>
      </c>
    </row>
    <row r="116" spans="2:24" x14ac:dyDescent="0.25">
      <c r="B116" s="178" t="str">
        <f>IF(ENTRY!B116="S",ENTRY!A116,"na")</f>
        <v>na</v>
      </c>
      <c r="C116" s="178" t="str">
        <f>IF(ENTRY!B116="S",ENTRY!D116,"na")</f>
        <v>na</v>
      </c>
      <c r="D116" s="178" t="str">
        <f>IF(ENTRY!B116="S",ENTRY!B116,"na")</f>
        <v>na</v>
      </c>
      <c r="E116" s="178" t="str">
        <f>IF(ENTRY!B116="S",ENTRY!E116,"na")</f>
        <v>na</v>
      </c>
      <c r="F116" s="178" t="str">
        <f>IFERROR((COUNTIF($G$3:G116,G116)-1)*0.0001+G116,"NA")</f>
        <v>NA</v>
      </c>
      <c r="G116" s="178" t="str">
        <f>IF(ENTRY!B116="S",ENTRY!BJ116,"na")</f>
        <v>na</v>
      </c>
      <c r="H116" s="217" t="str">
        <f>IF(ENTRY!B116="S",ENTRY!BK116,"na")</f>
        <v>na</v>
      </c>
      <c r="J116" s="178" t="str">
        <f>IF(ENTRY!B116="C",ENTRY!A116,"na")</f>
        <v>na</v>
      </c>
      <c r="K116" s="178" t="str">
        <f>IF(ENTRY!B116="C",ENTRY!D116,"na")</f>
        <v>na</v>
      </c>
      <c r="L116" s="178" t="str">
        <f>IF(ENTRY!B116="C",ENTRY!B116,"na")</f>
        <v>na</v>
      </c>
      <c r="M116" s="178" t="str">
        <f>IF(ENTRY!B116="C",ENTRY!E116,"na")</f>
        <v>na</v>
      </c>
      <c r="N116" s="178" t="str">
        <f>IFERROR((COUNTIF($O$3:O116,O116)-1)*0.0001+O116,"NA")</f>
        <v>NA</v>
      </c>
      <c r="O116" s="178" t="str">
        <f>IF(ENTRY!B116="C",ENTRY!BJ116,"na")</f>
        <v>na</v>
      </c>
      <c r="P116" s="178" t="str">
        <f>IF(ENTRY!B116="C",ENTRY!BK116,"na")</f>
        <v>na</v>
      </c>
      <c r="R116" s="178" t="str">
        <f>IF(ENTRY!B116="H",ENTRY!A116,"na")</f>
        <v>na</v>
      </c>
      <c r="S116" s="178" t="str">
        <f>IF(ENTRY!B116="H",ENTRY!D116,"na")</f>
        <v>na</v>
      </c>
      <c r="T116" s="178" t="str">
        <f>IF(ENTRY!B116="H",ENTRY!B116,"na")</f>
        <v>na</v>
      </c>
      <c r="U116" s="178" t="str">
        <f>IF(ENTRY!B116="H",ENTRY!E116,"na")</f>
        <v>na</v>
      </c>
      <c r="V116" s="178" t="str">
        <f>IFERROR((COUNTIF($W$3:W116,W116)-1)*0.0001+W116,"NA")</f>
        <v>NA</v>
      </c>
      <c r="W116" s="178" t="str">
        <f>IF(ENTRY!B116="H",ENTRY!BJ116,"na")</f>
        <v>na</v>
      </c>
      <c r="X116" s="178" t="str">
        <f>IF(ENTRY!B116="H",ENTRY!BK116,"na")</f>
        <v>na</v>
      </c>
    </row>
    <row r="117" spans="2:24" x14ac:dyDescent="0.25">
      <c r="B117" s="178" t="str">
        <f>IF(ENTRY!B117="S",ENTRY!A117,"na")</f>
        <v>na</v>
      </c>
      <c r="C117" s="178" t="str">
        <f>IF(ENTRY!B117="S",ENTRY!D117,"na")</f>
        <v>na</v>
      </c>
      <c r="D117" s="178" t="str">
        <f>IF(ENTRY!B117="S",ENTRY!B117,"na")</f>
        <v>na</v>
      </c>
      <c r="E117" s="178" t="str">
        <f>IF(ENTRY!B117="S",ENTRY!E117,"na")</f>
        <v>na</v>
      </c>
      <c r="F117" s="178" t="str">
        <f>IFERROR((COUNTIF($G$3:G117,G117)-1)*0.0001+G117,"NA")</f>
        <v>NA</v>
      </c>
      <c r="G117" s="178" t="str">
        <f>IF(ENTRY!B117="S",ENTRY!BJ117,"na")</f>
        <v>na</v>
      </c>
      <c r="H117" s="217" t="str">
        <f>IF(ENTRY!B117="S",ENTRY!BK117,"na")</f>
        <v>na</v>
      </c>
      <c r="J117" s="178" t="str">
        <f>IF(ENTRY!B117="C",ENTRY!A117,"na")</f>
        <v>na</v>
      </c>
      <c r="K117" s="178" t="str">
        <f>IF(ENTRY!B117="C",ENTRY!D117,"na")</f>
        <v>na</v>
      </c>
      <c r="L117" s="178" t="str">
        <f>IF(ENTRY!B117="C",ENTRY!B117,"na")</f>
        <v>na</v>
      </c>
      <c r="M117" s="178" t="str">
        <f>IF(ENTRY!B117="C",ENTRY!E117,"na")</f>
        <v>na</v>
      </c>
      <c r="N117" s="178" t="str">
        <f>IFERROR((COUNTIF($O$3:O117,O117)-1)*0.0001+O117,"NA")</f>
        <v>NA</v>
      </c>
      <c r="O117" s="178" t="str">
        <f>IF(ENTRY!B117="C",ENTRY!BJ117,"na")</f>
        <v>na</v>
      </c>
      <c r="P117" s="178" t="str">
        <f>IF(ENTRY!B117="C",ENTRY!BK117,"na")</f>
        <v>na</v>
      </c>
      <c r="R117" s="178" t="str">
        <f>IF(ENTRY!B117="H",ENTRY!A117,"na")</f>
        <v>na</v>
      </c>
      <c r="S117" s="178" t="str">
        <f>IF(ENTRY!B117="H",ENTRY!D117,"na")</f>
        <v>na</v>
      </c>
      <c r="T117" s="178" t="str">
        <f>IF(ENTRY!B117="H",ENTRY!B117,"na")</f>
        <v>na</v>
      </c>
      <c r="U117" s="178" t="str">
        <f>IF(ENTRY!B117="H",ENTRY!E117,"na")</f>
        <v>na</v>
      </c>
      <c r="V117" s="178" t="str">
        <f>IFERROR((COUNTIF($W$3:W117,W117)-1)*0.0001+W117,"NA")</f>
        <v>NA</v>
      </c>
      <c r="W117" s="178" t="str">
        <f>IF(ENTRY!B117="H",ENTRY!BJ117,"na")</f>
        <v>na</v>
      </c>
      <c r="X117" s="178" t="str">
        <f>IF(ENTRY!B117="H",ENTRY!BK117,"na")</f>
        <v>na</v>
      </c>
    </row>
    <row r="118" spans="2:24" x14ac:dyDescent="0.25">
      <c r="B118" s="178" t="str">
        <f>IF(ENTRY!B118="S",ENTRY!A118,"na")</f>
        <v>na</v>
      </c>
      <c r="C118" s="178" t="str">
        <f>IF(ENTRY!B118="S",ENTRY!D118,"na")</f>
        <v>na</v>
      </c>
      <c r="D118" s="178" t="str">
        <f>IF(ENTRY!B118="S",ENTRY!B118,"na")</f>
        <v>na</v>
      </c>
      <c r="E118" s="178" t="str">
        <f>IF(ENTRY!B118="S",ENTRY!E118,"na")</f>
        <v>na</v>
      </c>
      <c r="F118" s="178" t="str">
        <f>IFERROR((COUNTIF($G$3:G118,G118)-1)*0.0001+G118,"NA")</f>
        <v>NA</v>
      </c>
      <c r="G118" s="178" t="str">
        <f>IF(ENTRY!B118="S",ENTRY!BJ118,"na")</f>
        <v>na</v>
      </c>
      <c r="H118" s="217" t="str">
        <f>IF(ENTRY!B118="S",ENTRY!BK118,"na")</f>
        <v>na</v>
      </c>
      <c r="J118" s="178" t="str">
        <f>IF(ENTRY!B118="C",ENTRY!A118,"na")</f>
        <v>na</v>
      </c>
      <c r="K118" s="178" t="str">
        <f>IF(ENTRY!B118="C",ENTRY!D118,"na")</f>
        <v>na</v>
      </c>
      <c r="L118" s="178" t="str">
        <f>IF(ENTRY!B118="C",ENTRY!B118,"na")</f>
        <v>na</v>
      </c>
      <c r="M118" s="178" t="str">
        <f>IF(ENTRY!B118="C",ENTRY!E118,"na")</f>
        <v>na</v>
      </c>
      <c r="N118" s="178" t="str">
        <f>IFERROR((COUNTIF($O$3:O118,O118)-1)*0.0001+O118,"NA")</f>
        <v>NA</v>
      </c>
      <c r="O118" s="178" t="str">
        <f>IF(ENTRY!B118="C",ENTRY!BJ118,"na")</f>
        <v>na</v>
      </c>
      <c r="P118" s="178" t="str">
        <f>IF(ENTRY!B118="C",ENTRY!BK118,"na")</f>
        <v>na</v>
      </c>
      <c r="R118" s="178" t="str">
        <f>IF(ENTRY!B118="H",ENTRY!A118,"na")</f>
        <v>na</v>
      </c>
      <c r="S118" s="178" t="str">
        <f>IF(ENTRY!B118="H",ENTRY!D118,"na")</f>
        <v>na</v>
      </c>
      <c r="T118" s="178" t="str">
        <f>IF(ENTRY!B118="H",ENTRY!B118,"na")</f>
        <v>na</v>
      </c>
      <c r="U118" s="178" t="str">
        <f>IF(ENTRY!B118="H",ENTRY!E118,"na")</f>
        <v>na</v>
      </c>
      <c r="V118" s="178" t="str">
        <f>IFERROR((COUNTIF($W$3:W118,W118)-1)*0.0001+W118,"NA")</f>
        <v>NA</v>
      </c>
      <c r="W118" s="178" t="str">
        <f>IF(ENTRY!B118="H",ENTRY!BJ118,"na")</f>
        <v>na</v>
      </c>
      <c r="X118" s="178" t="str">
        <f>IF(ENTRY!B118="H",ENTRY!BK118,"na")</f>
        <v>na</v>
      </c>
    </row>
    <row r="119" spans="2:24" x14ac:dyDescent="0.25">
      <c r="B119" s="178" t="str">
        <f>IF(ENTRY!B119="S",ENTRY!A119,"na")</f>
        <v>na</v>
      </c>
      <c r="C119" s="178" t="str">
        <f>IF(ENTRY!B119="S",ENTRY!D119,"na")</f>
        <v>na</v>
      </c>
      <c r="D119" s="178" t="str">
        <f>IF(ENTRY!B119="S",ENTRY!B119,"na")</f>
        <v>na</v>
      </c>
      <c r="E119" s="178" t="str">
        <f>IF(ENTRY!B119="S",ENTRY!E119,"na")</f>
        <v>na</v>
      </c>
      <c r="F119" s="178" t="str">
        <f>IFERROR((COUNTIF($G$3:G119,G119)-1)*0.0001+G119,"NA")</f>
        <v>NA</v>
      </c>
      <c r="G119" s="178" t="str">
        <f>IF(ENTRY!B119="S",ENTRY!BJ119,"na")</f>
        <v>na</v>
      </c>
      <c r="H119" s="217" t="str">
        <f>IF(ENTRY!B119="S",ENTRY!BK119,"na")</f>
        <v>na</v>
      </c>
      <c r="J119" s="178" t="str">
        <f>IF(ENTRY!B119="C",ENTRY!A119,"na")</f>
        <v>na</v>
      </c>
      <c r="K119" s="178" t="str">
        <f>IF(ENTRY!B119="C",ENTRY!D119,"na")</f>
        <v>na</v>
      </c>
      <c r="L119" s="178" t="str">
        <f>IF(ENTRY!B119="C",ENTRY!B119,"na")</f>
        <v>na</v>
      </c>
      <c r="M119" s="178" t="str">
        <f>IF(ENTRY!B119="C",ENTRY!E119,"na")</f>
        <v>na</v>
      </c>
      <c r="N119" s="178" t="str">
        <f>IFERROR((COUNTIF($O$3:O119,O119)-1)*0.0001+O119,"NA")</f>
        <v>NA</v>
      </c>
      <c r="O119" s="178" t="str">
        <f>IF(ENTRY!B119="C",ENTRY!BJ119,"na")</f>
        <v>na</v>
      </c>
      <c r="P119" s="178" t="str">
        <f>IF(ENTRY!B119="C",ENTRY!BK119,"na")</f>
        <v>na</v>
      </c>
      <c r="R119" s="178" t="str">
        <f>IF(ENTRY!B119="H",ENTRY!A119,"na")</f>
        <v>na</v>
      </c>
      <c r="S119" s="178" t="str">
        <f>IF(ENTRY!B119="H",ENTRY!D119,"na")</f>
        <v>na</v>
      </c>
      <c r="T119" s="178" t="str">
        <f>IF(ENTRY!B119="H",ENTRY!B119,"na")</f>
        <v>na</v>
      </c>
      <c r="U119" s="178" t="str">
        <f>IF(ENTRY!B119="H",ENTRY!E119,"na")</f>
        <v>na</v>
      </c>
      <c r="V119" s="178" t="str">
        <f>IFERROR((COUNTIF($W$3:W119,W119)-1)*0.0001+W119,"NA")</f>
        <v>NA</v>
      </c>
      <c r="W119" s="178" t="str">
        <f>IF(ENTRY!B119="H",ENTRY!BJ119,"na")</f>
        <v>na</v>
      </c>
      <c r="X119" s="178" t="str">
        <f>IF(ENTRY!B119="H",ENTRY!BK119,"na")</f>
        <v>na</v>
      </c>
    </row>
    <row r="120" spans="2:24" x14ac:dyDescent="0.25">
      <c r="B120" s="178" t="str">
        <f>IF(ENTRY!B120="S",ENTRY!A120,"na")</f>
        <v>na</v>
      </c>
      <c r="C120" s="178" t="str">
        <f>IF(ENTRY!B120="S",ENTRY!D120,"na")</f>
        <v>na</v>
      </c>
      <c r="D120" s="178" t="str">
        <f>IF(ENTRY!B120="S",ENTRY!B120,"na")</f>
        <v>na</v>
      </c>
      <c r="E120" s="178" t="str">
        <f>IF(ENTRY!B120="S",ENTRY!E120,"na")</f>
        <v>na</v>
      </c>
      <c r="F120" s="178" t="str">
        <f>IFERROR((COUNTIF($G$3:G120,G120)-1)*0.0001+G120,"NA")</f>
        <v>NA</v>
      </c>
      <c r="G120" s="178" t="str">
        <f>IF(ENTRY!B120="S",ENTRY!BJ120,"na")</f>
        <v>na</v>
      </c>
      <c r="H120" s="217" t="str">
        <f>IF(ENTRY!B120="S",ENTRY!BK120,"na")</f>
        <v>na</v>
      </c>
      <c r="J120" s="178" t="str">
        <f>IF(ENTRY!B120="C",ENTRY!A120,"na")</f>
        <v>na</v>
      </c>
      <c r="K120" s="178" t="str">
        <f>IF(ENTRY!B120="C",ENTRY!D120,"na")</f>
        <v>na</v>
      </c>
      <c r="L120" s="178" t="str">
        <f>IF(ENTRY!B120="C",ENTRY!B120,"na")</f>
        <v>na</v>
      </c>
      <c r="M120" s="178" t="str">
        <f>IF(ENTRY!B120="C",ENTRY!E120,"na")</f>
        <v>na</v>
      </c>
      <c r="N120" s="178" t="str">
        <f>IFERROR((COUNTIF($O$3:O120,O120)-1)*0.0001+O120,"NA")</f>
        <v>NA</v>
      </c>
      <c r="O120" s="178" t="str">
        <f>IF(ENTRY!B120="C",ENTRY!BJ120,"na")</f>
        <v>na</v>
      </c>
      <c r="P120" s="178" t="str">
        <f>IF(ENTRY!B120="C",ENTRY!BK120,"na")</f>
        <v>na</v>
      </c>
      <c r="R120" s="178" t="str">
        <f>IF(ENTRY!B120="H",ENTRY!A120,"na")</f>
        <v>na</v>
      </c>
      <c r="S120" s="178" t="str">
        <f>IF(ENTRY!B120="H",ENTRY!D120,"na")</f>
        <v>na</v>
      </c>
      <c r="T120" s="178" t="str">
        <f>IF(ENTRY!B120="H",ENTRY!B120,"na")</f>
        <v>na</v>
      </c>
      <c r="U120" s="178" t="str">
        <f>IF(ENTRY!B120="H",ENTRY!E120,"na")</f>
        <v>na</v>
      </c>
      <c r="V120" s="178" t="str">
        <f>IFERROR((COUNTIF($W$3:W120,W120)-1)*0.0001+W120,"NA")</f>
        <v>NA</v>
      </c>
      <c r="W120" s="178" t="str">
        <f>IF(ENTRY!B120="H",ENTRY!BJ120,"na")</f>
        <v>na</v>
      </c>
      <c r="X120" s="178" t="str">
        <f>IF(ENTRY!B120="H",ENTRY!BK120,"na")</f>
        <v>na</v>
      </c>
    </row>
    <row r="121" spans="2:24" x14ac:dyDescent="0.25">
      <c r="B121" s="178" t="str">
        <f>IF(ENTRY!B121="S",ENTRY!A121,"na")</f>
        <v>na</v>
      </c>
      <c r="C121" s="178" t="str">
        <f>IF(ENTRY!B121="S",ENTRY!D121,"na")</f>
        <v>na</v>
      </c>
      <c r="D121" s="178" t="str">
        <f>IF(ENTRY!B121="S",ENTRY!B121,"na")</f>
        <v>na</v>
      </c>
      <c r="E121" s="178" t="str">
        <f>IF(ENTRY!B121="S",ENTRY!E121,"na")</f>
        <v>na</v>
      </c>
      <c r="F121" s="178" t="str">
        <f>IFERROR((COUNTIF($G$3:G121,G121)-1)*0.0001+G121,"NA")</f>
        <v>NA</v>
      </c>
      <c r="G121" s="178" t="str">
        <f>IF(ENTRY!B121="S",ENTRY!BJ121,"na")</f>
        <v>na</v>
      </c>
      <c r="H121" s="217" t="str">
        <f>IF(ENTRY!B121="S",ENTRY!BK121,"na")</f>
        <v>na</v>
      </c>
      <c r="J121" s="178" t="str">
        <f>IF(ENTRY!B121="C",ENTRY!A121,"na")</f>
        <v>na</v>
      </c>
      <c r="K121" s="178" t="str">
        <f>IF(ENTRY!B121="C",ENTRY!D121,"na")</f>
        <v>na</v>
      </c>
      <c r="L121" s="178" t="str">
        <f>IF(ENTRY!B121="C",ENTRY!B121,"na")</f>
        <v>na</v>
      </c>
      <c r="M121" s="178" t="str">
        <f>IF(ENTRY!B121="C",ENTRY!E121,"na")</f>
        <v>na</v>
      </c>
      <c r="N121" s="178" t="str">
        <f>IFERROR((COUNTIF($O$3:O121,O121)-1)*0.0001+O121,"NA")</f>
        <v>NA</v>
      </c>
      <c r="O121" s="178" t="str">
        <f>IF(ENTRY!B121="C",ENTRY!BJ121,"na")</f>
        <v>na</v>
      </c>
      <c r="P121" s="178" t="str">
        <f>IF(ENTRY!B121="C",ENTRY!BK121,"na")</f>
        <v>na</v>
      </c>
      <c r="R121" s="178" t="str">
        <f>IF(ENTRY!B121="H",ENTRY!A121,"na")</f>
        <v>na</v>
      </c>
      <c r="S121" s="178" t="str">
        <f>IF(ENTRY!B121="H",ENTRY!D121,"na")</f>
        <v>na</v>
      </c>
      <c r="T121" s="178" t="str">
        <f>IF(ENTRY!B121="H",ENTRY!B121,"na")</f>
        <v>na</v>
      </c>
      <c r="U121" s="178" t="str">
        <f>IF(ENTRY!B121="H",ENTRY!E121,"na")</f>
        <v>na</v>
      </c>
      <c r="V121" s="178" t="str">
        <f>IFERROR((COUNTIF($W$3:W121,W121)-1)*0.0001+W121,"NA")</f>
        <v>NA</v>
      </c>
      <c r="W121" s="178" t="str">
        <f>IF(ENTRY!B121="H",ENTRY!BJ121,"na")</f>
        <v>na</v>
      </c>
      <c r="X121" s="178" t="str">
        <f>IF(ENTRY!B121="H",ENTRY!BK121,"na")</f>
        <v>na</v>
      </c>
    </row>
    <row r="122" spans="2:24" x14ac:dyDescent="0.25">
      <c r="B122" s="178" t="str">
        <f>IF(ENTRY!B122="S",ENTRY!A122,"na")</f>
        <v>na</v>
      </c>
      <c r="C122" s="178" t="str">
        <f>IF(ENTRY!B122="S",ENTRY!D122,"na")</f>
        <v>na</v>
      </c>
      <c r="D122" s="178" t="str">
        <f>IF(ENTRY!B122="S",ENTRY!B122,"na")</f>
        <v>na</v>
      </c>
      <c r="E122" s="178" t="str">
        <f>IF(ENTRY!B122="S",ENTRY!E122,"na")</f>
        <v>na</v>
      </c>
      <c r="F122" s="178" t="str">
        <f>IFERROR((COUNTIF($G$3:G122,G122)-1)*0.0001+G122,"NA")</f>
        <v>NA</v>
      </c>
      <c r="G122" s="178" t="str">
        <f>IF(ENTRY!B122="S",ENTRY!BJ122,"na")</f>
        <v>na</v>
      </c>
      <c r="H122" s="217" t="str">
        <f>IF(ENTRY!B122="S",ENTRY!BK122,"na")</f>
        <v>na</v>
      </c>
      <c r="J122" s="178" t="str">
        <f>IF(ENTRY!B122="C",ENTRY!A122,"na")</f>
        <v>na</v>
      </c>
      <c r="K122" s="178" t="str">
        <f>IF(ENTRY!B122="C",ENTRY!D122,"na")</f>
        <v>na</v>
      </c>
      <c r="L122" s="178" t="str">
        <f>IF(ENTRY!B122="C",ENTRY!B122,"na")</f>
        <v>na</v>
      </c>
      <c r="M122" s="178" t="str">
        <f>IF(ENTRY!B122="C",ENTRY!E122,"na")</f>
        <v>na</v>
      </c>
      <c r="N122" s="178" t="str">
        <f>IFERROR((COUNTIF($O$3:O122,O122)-1)*0.0001+O122,"NA")</f>
        <v>NA</v>
      </c>
      <c r="O122" s="178" t="str">
        <f>IF(ENTRY!B122="C",ENTRY!BJ122,"na")</f>
        <v>na</v>
      </c>
      <c r="P122" s="178" t="str">
        <f>IF(ENTRY!B122="C",ENTRY!BK122,"na")</f>
        <v>na</v>
      </c>
      <c r="R122" s="178" t="str">
        <f>IF(ENTRY!B122="H",ENTRY!A122,"na")</f>
        <v>na</v>
      </c>
      <c r="S122" s="178" t="str">
        <f>IF(ENTRY!B122="H",ENTRY!D122,"na")</f>
        <v>na</v>
      </c>
      <c r="T122" s="178" t="str">
        <f>IF(ENTRY!B122="H",ENTRY!B122,"na")</f>
        <v>na</v>
      </c>
      <c r="U122" s="178" t="str">
        <f>IF(ENTRY!B122="H",ENTRY!E122,"na")</f>
        <v>na</v>
      </c>
      <c r="V122" s="178" t="str">
        <f>IFERROR((COUNTIF($W$3:W122,W122)-1)*0.0001+W122,"NA")</f>
        <v>NA</v>
      </c>
      <c r="W122" s="178" t="str">
        <f>IF(ENTRY!B122="H",ENTRY!BJ122,"na")</f>
        <v>na</v>
      </c>
      <c r="X122" s="178" t="str">
        <f>IF(ENTRY!B122="H",ENTRY!BK122,"na")</f>
        <v>na</v>
      </c>
    </row>
    <row r="123" spans="2:24" x14ac:dyDescent="0.25">
      <c r="B123" s="178" t="str">
        <f>IF(ENTRY!B123="S",ENTRY!A123,"na")</f>
        <v>na</v>
      </c>
      <c r="C123" s="178" t="str">
        <f>IF(ENTRY!B123="S",ENTRY!D123,"na")</f>
        <v>na</v>
      </c>
      <c r="D123" s="178" t="str">
        <f>IF(ENTRY!B123="S",ENTRY!B123,"na")</f>
        <v>na</v>
      </c>
      <c r="E123" s="178" t="str">
        <f>IF(ENTRY!B123="S",ENTRY!E123,"na")</f>
        <v>na</v>
      </c>
      <c r="F123" s="178" t="str">
        <f>IFERROR((COUNTIF($G$3:G123,G123)-1)*0.0001+G123,"NA")</f>
        <v>NA</v>
      </c>
      <c r="G123" s="178" t="str">
        <f>IF(ENTRY!B123="S",ENTRY!BJ123,"na")</f>
        <v>na</v>
      </c>
      <c r="H123" s="217" t="str">
        <f>IF(ENTRY!B123="S",ENTRY!BK123,"na")</f>
        <v>na</v>
      </c>
      <c r="J123" s="178" t="str">
        <f>IF(ENTRY!B123="C",ENTRY!A123,"na")</f>
        <v>na</v>
      </c>
      <c r="K123" s="178" t="str">
        <f>IF(ENTRY!B123="C",ENTRY!D123,"na")</f>
        <v>na</v>
      </c>
      <c r="L123" s="178" t="str">
        <f>IF(ENTRY!B123="C",ENTRY!B123,"na")</f>
        <v>na</v>
      </c>
      <c r="M123" s="178" t="str">
        <f>IF(ENTRY!B123="C",ENTRY!E123,"na")</f>
        <v>na</v>
      </c>
      <c r="N123" s="178" t="str">
        <f>IFERROR((COUNTIF($O$3:O123,O123)-1)*0.0001+O123,"NA")</f>
        <v>NA</v>
      </c>
      <c r="O123" s="178" t="str">
        <f>IF(ENTRY!B123="C",ENTRY!BJ123,"na")</f>
        <v>na</v>
      </c>
      <c r="P123" s="178" t="str">
        <f>IF(ENTRY!B123="C",ENTRY!BK123,"na")</f>
        <v>na</v>
      </c>
      <c r="R123" s="178" t="str">
        <f>IF(ENTRY!B123="H",ENTRY!A123,"na")</f>
        <v>na</v>
      </c>
      <c r="S123" s="178" t="str">
        <f>IF(ENTRY!B123="H",ENTRY!D123,"na")</f>
        <v>na</v>
      </c>
      <c r="T123" s="178" t="str">
        <f>IF(ENTRY!B123="H",ENTRY!B123,"na")</f>
        <v>na</v>
      </c>
      <c r="U123" s="178" t="str">
        <f>IF(ENTRY!B123="H",ENTRY!E123,"na")</f>
        <v>na</v>
      </c>
      <c r="V123" s="178" t="str">
        <f>IFERROR((COUNTIF($W$3:W123,W123)-1)*0.0001+W123,"NA")</f>
        <v>NA</v>
      </c>
      <c r="W123" s="178" t="str">
        <f>IF(ENTRY!B123="H",ENTRY!BJ123,"na")</f>
        <v>na</v>
      </c>
      <c r="X123" s="178" t="str">
        <f>IF(ENTRY!B123="H",ENTRY!BK123,"na")</f>
        <v>na</v>
      </c>
    </row>
    <row r="124" spans="2:24" x14ac:dyDescent="0.25">
      <c r="B124" s="178" t="str">
        <f>IF(ENTRY!B124="S",ENTRY!A124,"na")</f>
        <v>na</v>
      </c>
      <c r="C124" s="178" t="str">
        <f>IF(ENTRY!B124="S",ENTRY!D124,"na")</f>
        <v>na</v>
      </c>
      <c r="D124" s="178" t="str">
        <f>IF(ENTRY!B124="S",ENTRY!B124,"na")</f>
        <v>na</v>
      </c>
      <c r="E124" s="178" t="str">
        <f>IF(ENTRY!B124="S",ENTRY!E124,"na")</f>
        <v>na</v>
      </c>
      <c r="F124" s="178" t="str">
        <f>IFERROR((COUNTIF($G$3:G124,G124)-1)*0.0001+G124,"NA")</f>
        <v>NA</v>
      </c>
      <c r="G124" s="178" t="str">
        <f>IF(ENTRY!B124="S",ENTRY!BJ124,"na")</f>
        <v>na</v>
      </c>
      <c r="H124" s="217" t="str">
        <f>IF(ENTRY!B124="S",ENTRY!BK124,"na")</f>
        <v>na</v>
      </c>
      <c r="J124" s="178" t="str">
        <f>IF(ENTRY!B124="C",ENTRY!A124,"na")</f>
        <v>na</v>
      </c>
      <c r="K124" s="178" t="str">
        <f>IF(ENTRY!B124="C",ENTRY!D124,"na")</f>
        <v>na</v>
      </c>
      <c r="L124" s="178" t="str">
        <f>IF(ENTRY!B124="C",ENTRY!B124,"na")</f>
        <v>na</v>
      </c>
      <c r="M124" s="178" t="str">
        <f>IF(ENTRY!B124="C",ENTRY!E124,"na")</f>
        <v>na</v>
      </c>
      <c r="N124" s="178" t="str">
        <f>IFERROR((COUNTIF($O$3:O124,O124)-1)*0.0001+O124,"NA")</f>
        <v>NA</v>
      </c>
      <c r="O124" s="178" t="str">
        <f>IF(ENTRY!B124="C",ENTRY!BJ124,"na")</f>
        <v>na</v>
      </c>
      <c r="P124" s="178" t="str">
        <f>IF(ENTRY!B124="C",ENTRY!BK124,"na")</f>
        <v>na</v>
      </c>
      <c r="R124" s="178" t="str">
        <f>IF(ENTRY!B124="H",ENTRY!A124,"na")</f>
        <v>na</v>
      </c>
      <c r="S124" s="178" t="str">
        <f>IF(ENTRY!B124="H",ENTRY!D124,"na")</f>
        <v>na</v>
      </c>
      <c r="T124" s="178" t="str">
        <f>IF(ENTRY!B124="H",ENTRY!B124,"na")</f>
        <v>na</v>
      </c>
      <c r="U124" s="178" t="str">
        <f>IF(ENTRY!B124="H",ENTRY!E124,"na")</f>
        <v>na</v>
      </c>
      <c r="V124" s="178" t="str">
        <f>IFERROR((COUNTIF($W$3:W124,W124)-1)*0.0001+W124,"NA")</f>
        <v>NA</v>
      </c>
      <c r="W124" s="178" t="str">
        <f>IF(ENTRY!B124="H",ENTRY!BJ124,"na")</f>
        <v>na</v>
      </c>
      <c r="X124" s="178" t="str">
        <f>IF(ENTRY!B124="H",ENTRY!BK124,"na")</f>
        <v>na</v>
      </c>
    </row>
    <row r="125" spans="2:24" x14ac:dyDescent="0.25">
      <c r="B125" s="178" t="str">
        <f>IF(ENTRY!B125="S",ENTRY!A125,"na")</f>
        <v>na</v>
      </c>
      <c r="C125" s="178" t="str">
        <f>IF(ENTRY!B125="S",ENTRY!D125,"na")</f>
        <v>na</v>
      </c>
      <c r="D125" s="178" t="str">
        <f>IF(ENTRY!B125="S",ENTRY!B125,"na")</f>
        <v>na</v>
      </c>
      <c r="E125" s="178" t="str">
        <f>IF(ENTRY!B125="S",ENTRY!E125,"na")</f>
        <v>na</v>
      </c>
      <c r="F125" s="178" t="str">
        <f>IFERROR((COUNTIF($G$3:G125,G125)-1)*0.0001+G125,"NA")</f>
        <v>NA</v>
      </c>
      <c r="G125" s="178" t="str">
        <f>IF(ENTRY!B125="S",ENTRY!BJ125,"na")</f>
        <v>na</v>
      </c>
      <c r="H125" s="217" t="str">
        <f>IF(ENTRY!B125="S",ENTRY!BK125,"na")</f>
        <v>na</v>
      </c>
      <c r="J125" s="178" t="str">
        <f>IF(ENTRY!B125="C",ENTRY!A125,"na")</f>
        <v>na</v>
      </c>
      <c r="K125" s="178" t="str">
        <f>IF(ENTRY!B125="C",ENTRY!D125,"na")</f>
        <v>na</v>
      </c>
      <c r="L125" s="178" t="str">
        <f>IF(ENTRY!B125="C",ENTRY!B125,"na")</f>
        <v>na</v>
      </c>
      <c r="M125" s="178" t="str">
        <f>IF(ENTRY!B125="C",ENTRY!E125,"na")</f>
        <v>na</v>
      </c>
      <c r="N125" s="178" t="str">
        <f>IFERROR((COUNTIF($O$3:O125,O125)-1)*0.0001+O125,"NA")</f>
        <v>NA</v>
      </c>
      <c r="O125" s="178" t="str">
        <f>IF(ENTRY!B125="C",ENTRY!BJ125,"na")</f>
        <v>na</v>
      </c>
      <c r="P125" s="178" t="str">
        <f>IF(ENTRY!B125="C",ENTRY!BK125,"na")</f>
        <v>na</v>
      </c>
      <c r="R125" s="178" t="str">
        <f>IF(ENTRY!B125="H",ENTRY!A125,"na")</f>
        <v>na</v>
      </c>
      <c r="S125" s="178" t="str">
        <f>IF(ENTRY!B125="H",ENTRY!D125,"na")</f>
        <v>na</v>
      </c>
      <c r="T125" s="178" t="str">
        <f>IF(ENTRY!B125="H",ENTRY!B125,"na")</f>
        <v>na</v>
      </c>
      <c r="U125" s="178" t="str">
        <f>IF(ENTRY!B125="H",ENTRY!E125,"na")</f>
        <v>na</v>
      </c>
      <c r="V125" s="178" t="str">
        <f>IFERROR((COUNTIF($W$3:W125,W125)-1)*0.0001+W125,"NA")</f>
        <v>NA</v>
      </c>
      <c r="W125" s="178" t="str">
        <f>IF(ENTRY!B125="H",ENTRY!BJ125,"na")</f>
        <v>na</v>
      </c>
      <c r="X125" s="178" t="str">
        <f>IF(ENTRY!B125="H",ENTRY!BK125,"na")</f>
        <v>na</v>
      </c>
    </row>
    <row r="126" spans="2:24" x14ac:dyDescent="0.25">
      <c r="B126" s="178" t="str">
        <f>IF(ENTRY!B126="S",ENTRY!A126,"na")</f>
        <v>na</v>
      </c>
      <c r="C126" s="178" t="str">
        <f>IF(ENTRY!B126="S",ENTRY!D126,"na")</f>
        <v>na</v>
      </c>
      <c r="D126" s="178" t="str">
        <f>IF(ENTRY!B126="S",ENTRY!B126,"na")</f>
        <v>na</v>
      </c>
      <c r="E126" s="178" t="str">
        <f>IF(ENTRY!B126="S",ENTRY!E126,"na")</f>
        <v>na</v>
      </c>
      <c r="F126" s="178" t="str">
        <f>IFERROR((COUNTIF($G$3:G126,G126)-1)*0.0001+G126,"NA")</f>
        <v>NA</v>
      </c>
      <c r="G126" s="178" t="str">
        <f>IF(ENTRY!B126="S",ENTRY!BJ126,"na")</f>
        <v>na</v>
      </c>
      <c r="H126" s="217" t="str">
        <f>IF(ENTRY!B126="S",ENTRY!BK126,"na")</f>
        <v>na</v>
      </c>
      <c r="J126" s="178" t="str">
        <f>IF(ENTRY!B126="C",ENTRY!A126,"na")</f>
        <v>na</v>
      </c>
      <c r="K126" s="178" t="str">
        <f>IF(ENTRY!B126="C",ENTRY!D126,"na")</f>
        <v>na</v>
      </c>
      <c r="L126" s="178" t="str">
        <f>IF(ENTRY!B126="C",ENTRY!B126,"na")</f>
        <v>na</v>
      </c>
      <c r="M126" s="178" t="str">
        <f>IF(ENTRY!B126="C",ENTRY!E126,"na")</f>
        <v>na</v>
      </c>
      <c r="N126" s="178" t="str">
        <f>IFERROR((COUNTIF($O$3:O126,O126)-1)*0.0001+O126,"NA")</f>
        <v>NA</v>
      </c>
      <c r="O126" s="178" t="str">
        <f>IF(ENTRY!B126="C",ENTRY!BJ126,"na")</f>
        <v>na</v>
      </c>
      <c r="P126" s="178" t="str">
        <f>IF(ENTRY!B126="C",ENTRY!BK126,"na")</f>
        <v>na</v>
      </c>
      <c r="R126" s="178" t="str">
        <f>IF(ENTRY!B126="H",ENTRY!A126,"na")</f>
        <v>na</v>
      </c>
      <c r="S126" s="178" t="str">
        <f>IF(ENTRY!B126="H",ENTRY!D126,"na")</f>
        <v>na</v>
      </c>
      <c r="T126" s="178" t="str">
        <f>IF(ENTRY!B126="H",ENTRY!B126,"na")</f>
        <v>na</v>
      </c>
      <c r="U126" s="178" t="str">
        <f>IF(ENTRY!B126="H",ENTRY!E126,"na")</f>
        <v>na</v>
      </c>
      <c r="V126" s="178" t="str">
        <f>IFERROR((COUNTIF($W$3:W126,W126)-1)*0.0001+W126,"NA")</f>
        <v>NA</v>
      </c>
      <c r="W126" s="178" t="str">
        <f>IF(ENTRY!B126="H",ENTRY!BJ126,"na")</f>
        <v>na</v>
      </c>
      <c r="X126" s="178" t="str">
        <f>IF(ENTRY!B126="H",ENTRY!BK126,"na")</f>
        <v>na</v>
      </c>
    </row>
    <row r="127" spans="2:24" x14ac:dyDescent="0.25">
      <c r="B127" s="178" t="str">
        <f>IF(ENTRY!B127="S",ENTRY!A127,"na")</f>
        <v>na</v>
      </c>
      <c r="C127" s="178" t="str">
        <f>IF(ENTRY!B127="S",ENTRY!D127,"na")</f>
        <v>na</v>
      </c>
      <c r="D127" s="178" t="str">
        <f>IF(ENTRY!B127="S",ENTRY!B127,"na")</f>
        <v>na</v>
      </c>
      <c r="E127" s="178" t="str">
        <f>IF(ENTRY!B127="S",ENTRY!E127,"na")</f>
        <v>na</v>
      </c>
      <c r="F127" s="178" t="str">
        <f>IFERROR((COUNTIF($G$3:G127,G127)-1)*0.0001+G127,"NA")</f>
        <v>NA</v>
      </c>
      <c r="G127" s="178" t="str">
        <f>IF(ENTRY!B127="S",ENTRY!BJ127,"na")</f>
        <v>na</v>
      </c>
      <c r="H127" s="217" t="str">
        <f>IF(ENTRY!B127="S",ENTRY!BK127,"na")</f>
        <v>na</v>
      </c>
      <c r="J127" s="178" t="str">
        <f>IF(ENTRY!B127="C",ENTRY!A127,"na")</f>
        <v>na</v>
      </c>
      <c r="K127" s="178" t="str">
        <f>IF(ENTRY!B127="C",ENTRY!D127,"na")</f>
        <v>na</v>
      </c>
      <c r="L127" s="178" t="str">
        <f>IF(ENTRY!B127="C",ENTRY!B127,"na")</f>
        <v>na</v>
      </c>
      <c r="M127" s="178" t="str">
        <f>IF(ENTRY!B127="C",ENTRY!E127,"na")</f>
        <v>na</v>
      </c>
      <c r="N127" s="178" t="str">
        <f>IFERROR((COUNTIF($O$3:O127,O127)-1)*0.0001+O127,"NA")</f>
        <v>NA</v>
      </c>
      <c r="O127" s="178" t="str">
        <f>IF(ENTRY!B127="C",ENTRY!BJ127,"na")</f>
        <v>na</v>
      </c>
      <c r="P127" s="178" t="str">
        <f>IF(ENTRY!B127="C",ENTRY!BK127,"na")</f>
        <v>na</v>
      </c>
      <c r="R127" s="178" t="str">
        <f>IF(ENTRY!B127="H",ENTRY!A127,"na")</f>
        <v>na</v>
      </c>
      <c r="S127" s="178" t="str">
        <f>IF(ENTRY!B127="H",ENTRY!D127,"na")</f>
        <v>na</v>
      </c>
      <c r="T127" s="178" t="str">
        <f>IF(ENTRY!B127="H",ENTRY!B127,"na")</f>
        <v>na</v>
      </c>
      <c r="U127" s="178" t="str">
        <f>IF(ENTRY!B127="H",ENTRY!E127,"na")</f>
        <v>na</v>
      </c>
      <c r="V127" s="178" t="str">
        <f>IFERROR((COUNTIF($W$3:W127,W127)-1)*0.0001+W127,"NA")</f>
        <v>NA</v>
      </c>
      <c r="W127" s="178" t="str">
        <f>IF(ENTRY!B127="H",ENTRY!BJ127,"na")</f>
        <v>na</v>
      </c>
      <c r="X127" s="178" t="str">
        <f>IF(ENTRY!B127="H",ENTRY!BK127,"na")</f>
        <v>na</v>
      </c>
    </row>
    <row r="128" spans="2:24" x14ac:dyDescent="0.25">
      <c r="B128" s="178" t="str">
        <f>IF(ENTRY!B128="S",ENTRY!A128,"na")</f>
        <v>na</v>
      </c>
      <c r="C128" s="178" t="str">
        <f>IF(ENTRY!B128="S",ENTRY!D128,"na")</f>
        <v>na</v>
      </c>
      <c r="D128" s="178" t="str">
        <f>IF(ENTRY!B128="S",ENTRY!B128,"na")</f>
        <v>na</v>
      </c>
      <c r="E128" s="178" t="str">
        <f>IF(ENTRY!B128="S",ENTRY!E128,"na")</f>
        <v>na</v>
      </c>
      <c r="F128" s="178" t="str">
        <f>IFERROR((COUNTIF($G$3:G128,G128)-1)*0.0001+G128,"NA")</f>
        <v>NA</v>
      </c>
      <c r="G128" s="178" t="str">
        <f>IF(ENTRY!B128="S",ENTRY!BJ128,"na")</f>
        <v>na</v>
      </c>
      <c r="H128" s="217" t="str">
        <f>IF(ENTRY!B128="S",ENTRY!BK128,"na")</f>
        <v>na</v>
      </c>
      <c r="J128" s="178" t="str">
        <f>IF(ENTRY!B128="C",ENTRY!A128,"na")</f>
        <v>na</v>
      </c>
      <c r="K128" s="178" t="str">
        <f>IF(ENTRY!B128="C",ENTRY!D128,"na")</f>
        <v>na</v>
      </c>
      <c r="L128" s="178" t="str">
        <f>IF(ENTRY!B128="C",ENTRY!B128,"na")</f>
        <v>na</v>
      </c>
      <c r="M128" s="178" t="str">
        <f>IF(ENTRY!B128="C",ENTRY!E128,"na")</f>
        <v>na</v>
      </c>
      <c r="N128" s="178" t="str">
        <f>IFERROR((COUNTIF($O$3:O128,O128)-1)*0.0001+O128,"NA")</f>
        <v>NA</v>
      </c>
      <c r="O128" s="178" t="str">
        <f>IF(ENTRY!B128="C",ENTRY!BJ128,"na")</f>
        <v>na</v>
      </c>
      <c r="P128" s="178" t="str">
        <f>IF(ENTRY!B128="C",ENTRY!BK128,"na")</f>
        <v>na</v>
      </c>
      <c r="R128" s="178" t="str">
        <f>IF(ENTRY!B128="H",ENTRY!A128,"na")</f>
        <v>na</v>
      </c>
      <c r="S128" s="178" t="str">
        <f>IF(ENTRY!B128="H",ENTRY!D128,"na")</f>
        <v>na</v>
      </c>
      <c r="T128" s="178" t="str">
        <f>IF(ENTRY!B128="H",ENTRY!B128,"na")</f>
        <v>na</v>
      </c>
      <c r="U128" s="178" t="str">
        <f>IF(ENTRY!B128="H",ENTRY!E128,"na")</f>
        <v>na</v>
      </c>
      <c r="V128" s="178" t="str">
        <f>IFERROR((COUNTIF($W$3:W128,W128)-1)*0.0001+W128,"NA")</f>
        <v>NA</v>
      </c>
      <c r="W128" s="178" t="str">
        <f>IF(ENTRY!B128="H",ENTRY!BJ128,"na")</f>
        <v>na</v>
      </c>
      <c r="X128" s="178" t="str">
        <f>IF(ENTRY!B128="H",ENTRY!BK128,"na")</f>
        <v>na</v>
      </c>
    </row>
    <row r="129" spans="2:24" x14ac:dyDescent="0.25">
      <c r="B129" s="178" t="str">
        <f>IF(ENTRY!B129="S",ENTRY!A129,"na")</f>
        <v>na</v>
      </c>
      <c r="C129" s="178" t="str">
        <f>IF(ENTRY!B129="S",ENTRY!D129,"na")</f>
        <v>na</v>
      </c>
      <c r="D129" s="178" t="str">
        <f>IF(ENTRY!B129="S",ENTRY!B129,"na")</f>
        <v>na</v>
      </c>
      <c r="E129" s="178" t="str">
        <f>IF(ENTRY!B129="S",ENTRY!E129,"na")</f>
        <v>na</v>
      </c>
      <c r="F129" s="178" t="str">
        <f>IFERROR((COUNTIF($G$3:G129,G129)-1)*0.0001+G129,"NA")</f>
        <v>NA</v>
      </c>
      <c r="G129" s="178" t="str">
        <f>IF(ENTRY!B129="S",ENTRY!BJ129,"na")</f>
        <v>na</v>
      </c>
      <c r="H129" s="217" t="str">
        <f>IF(ENTRY!B129="S",ENTRY!BK129,"na")</f>
        <v>na</v>
      </c>
      <c r="J129" s="178" t="str">
        <f>IF(ENTRY!B129="C",ENTRY!A129,"na")</f>
        <v>na</v>
      </c>
      <c r="K129" s="178" t="str">
        <f>IF(ENTRY!B129="C",ENTRY!D129,"na")</f>
        <v>na</v>
      </c>
      <c r="L129" s="178" t="str">
        <f>IF(ENTRY!B129="C",ENTRY!B129,"na")</f>
        <v>na</v>
      </c>
      <c r="M129" s="178" t="str">
        <f>IF(ENTRY!B129="C",ENTRY!E129,"na")</f>
        <v>na</v>
      </c>
      <c r="N129" s="178" t="str">
        <f>IFERROR((COUNTIF($O$3:O129,O129)-1)*0.0001+O129,"NA")</f>
        <v>NA</v>
      </c>
      <c r="O129" s="178" t="str">
        <f>IF(ENTRY!B129="C",ENTRY!BJ129,"na")</f>
        <v>na</v>
      </c>
      <c r="P129" s="178" t="str">
        <f>IF(ENTRY!B129="C",ENTRY!BK129,"na")</f>
        <v>na</v>
      </c>
      <c r="R129" s="178" t="str">
        <f>IF(ENTRY!B129="H",ENTRY!A129,"na")</f>
        <v>na</v>
      </c>
      <c r="S129" s="178" t="str">
        <f>IF(ENTRY!B129="H",ENTRY!D129,"na")</f>
        <v>na</v>
      </c>
      <c r="T129" s="178" t="str">
        <f>IF(ENTRY!B129="H",ENTRY!B129,"na")</f>
        <v>na</v>
      </c>
      <c r="U129" s="178" t="str">
        <f>IF(ENTRY!B129="H",ENTRY!E129,"na")</f>
        <v>na</v>
      </c>
      <c r="V129" s="178" t="str">
        <f>IFERROR((COUNTIF($W$3:W129,W129)-1)*0.0001+W129,"NA")</f>
        <v>NA</v>
      </c>
      <c r="W129" s="178" t="str">
        <f>IF(ENTRY!B129="H",ENTRY!BJ129,"na")</f>
        <v>na</v>
      </c>
      <c r="X129" s="178" t="str">
        <f>IF(ENTRY!B129="H",ENTRY!BK129,"na")</f>
        <v>na</v>
      </c>
    </row>
    <row r="130" spans="2:24" x14ac:dyDescent="0.25">
      <c r="B130" s="178" t="str">
        <f>IF(ENTRY!B130="S",ENTRY!A130,"na")</f>
        <v>na</v>
      </c>
      <c r="C130" s="178" t="str">
        <f>IF(ENTRY!B130="S",ENTRY!D130,"na")</f>
        <v>na</v>
      </c>
      <c r="D130" s="178" t="str">
        <f>IF(ENTRY!B130="S",ENTRY!B130,"na")</f>
        <v>na</v>
      </c>
      <c r="E130" s="178" t="str">
        <f>IF(ENTRY!B130="S",ENTRY!E130,"na")</f>
        <v>na</v>
      </c>
      <c r="F130" s="178" t="str">
        <f>IFERROR((COUNTIF($G$3:G130,G130)-1)*0.0001+G130,"NA")</f>
        <v>NA</v>
      </c>
      <c r="G130" s="178" t="str">
        <f>IF(ENTRY!B130="S",ENTRY!BJ130,"na")</f>
        <v>na</v>
      </c>
      <c r="H130" s="217" t="str">
        <f>IF(ENTRY!B130="S",ENTRY!BK130,"na")</f>
        <v>na</v>
      </c>
      <c r="J130" s="178" t="str">
        <f>IF(ENTRY!B130="C",ENTRY!A130,"na")</f>
        <v>na</v>
      </c>
      <c r="K130" s="178" t="str">
        <f>IF(ENTRY!B130="C",ENTRY!D130,"na")</f>
        <v>na</v>
      </c>
      <c r="L130" s="178" t="str">
        <f>IF(ENTRY!B130="C",ENTRY!B130,"na")</f>
        <v>na</v>
      </c>
      <c r="M130" s="178" t="str">
        <f>IF(ENTRY!B130="C",ENTRY!E130,"na")</f>
        <v>na</v>
      </c>
      <c r="N130" s="178" t="str">
        <f>IFERROR((COUNTIF($O$3:O130,O130)-1)*0.0001+O130,"NA")</f>
        <v>NA</v>
      </c>
      <c r="O130" s="178" t="str">
        <f>IF(ENTRY!B130="C",ENTRY!BJ130,"na")</f>
        <v>na</v>
      </c>
      <c r="P130" s="178" t="str">
        <f>IF(ENTRY!B130="C",ENTRY!BK130,"na")</f>
        <v>na</v>
      </c>
      <c r="R130" s="178" t="str">
        <f>IF(ENTRY!B130="H",ENTRY!A130,"na")</f>
        <v>na</v>
      </c>
      <c r="S130" s="178" t="str">
        <f>IF(ENTRY!B130="H",ENTRY!D130,"na")</f>
        <v>na</v>
      </c>
      <c r="T130" s="178" t="str">
        <f>IF(ENTRY!B130="H",ENTRY!B130,"na")</f>
        <v>na</v>
      </c>
      <c r="U130" s="178" t="str">
        <f>IF(ENTRY!B130="H",ENTRY!E130,"na")</f>
        <v>na</v>
      </c>
      <c r="V130" s="178" t="str">
        <f>IFERROR((COUNTIF($W$3:W130,W130)-1)*0.0001+W130,"NA")</f>
        <v>NA</v>
      </c>
      <c r="W130" s="178" t="str">
        <f>IF(ENTRY!B130="H",ENTRY!BJ130,"na")</f>
        <v>na</v>
      </c>
      <c r="X130" s="178" t="str">
        <f>IF(ENTRY!B130="H",ENTRY!BK130,"na")</f>
        <v>na</v>
      </c>
    </row>
    <row r="131" spans="2:24" x14ac:dyDescent="0.25">
      <c r="B131" s="178" t="str">
        <f>IF(ENTRY!B131="S",ENTRY!A131,"na")</f>
        <v>na</v>
      </c>
      <c r="C131" s="178" t="str">
        <f>IF(ENTRY!B131="S",ENTRY!D131,"na")</f>
        <v>na</v>
      </c>
      <c r="D131" s="178" t="str">
        <f>IF(ENTRY!B131="S",ENTRY!B131,"na")</f>
        <v>na</v>
      </c>
      <c r="E131" s="178" t="str">
        <f>IF(ENTRY!B131="S",ENTRY!E131,"na")</f>
        <v>na</v>
      </c>
      <c r="F131" s="178" t="str">
        <f>IFERROR((COUNTIF($G$3:G131,G131)-1)*0.0001+G131,"NA")</f>
        <v>NA</v>
      </c>
      <c r="G131" s="178" t="str">
        <f>IF(ENTRY!B131="S",ENTRY!BJ131,"na")</f>
        <v>na</v>
      </c>
      <c r="H131" s="217" t="str">
        <f>IF(ENTRY!B131="S",ENTRY!BK131,"na")</f>
        <v>na</v>
      </c>
      <c r="J131" s="178" t="str">
        <f>IF(ENTRY!B131="C",ENTRY!A131,"na")</f>
        <v>na</v>
      </c>
      <c r="K131" s="178" t="str">
        <f>IF(ENTRY!B131="C",ENTRY!D131,"na")</f>
        <v>na</v>
      </c>
      <c r="L131" s="178" t="str">
        <f>IF(ENTRY!B131="C",ENTRY!B131,"na")</f>
        <v>na</v>
      </c>
      <c r="M131" s="178" t="str">
        <f>IF(ENTRY!B131="C",ENTRY!E131,"na")</f>
        <v>na</v>
      </c>
      <c r="N131" s="178" t="str">
        <f>IFERROR((COUNTIF($O$3:O131,O131)-1)*0.0001+O131,"NA")</f>
        <v>NA</v>
      </c>
      <c r="O131" s="178" t="str">
        <f>IF(ENTRY!B131="C",ENTRY!BJ131,"na")</f>
        <v>na</v>
      </c>
      <c r="P131" s="178" t="str">
        <f>IF(ENTRY!B131="C",ENTRY!BK131,"na")</f>
        <v>na</v>
      </c>
      <c r="R131" s="178" t="str">
        <f>IF(ENTRY!B131="H",ENTRY!A131,"na")</f>
        <v>na</v>
      </c>
      <c r="S131" s="178" t="str">
        <f>IF(ENTRY!B131="H",ENTRY!D131,"na")</f>
        <v>na</v>
      </c>
      <c r="T131" s="178" t="str">
        <f>IF(ENTRY!B131="H",ENTRY!B131,"na")</f>
        <v>na</v>
      </c>
      <c r="U131" s="178" t="str">
        <f>IF(ENTRY!B131="H",ENTRY!E131,"na")</f>
        <v>na</v>
      </c>
      <c r="V131" s="178" t="str">
        <f>IFERROR((COUNTIF($W$3:W131,W131)-1)*0.0001+W131,"NA")</f>
        <v>NA</v>
      </c>
      <c r="W131" s="178" t="str">
        <f>IF(ENTRY!B131="H",ENTRY!BJ131,"na")</f>
        <v>na</v>
      </c>
      <c r="X131" s="178" t="str">
        <f>IF(ENTRY!B131="H",ENTRY!BK131,"na")</f>
        <v>na</v>
      </c>
    </row>
    <row r="132" spans="2:24" x14ac:dyDescent="0.25">
      <c r="B132" s="178" t="str">
        <f>IF(ENTRY!B132="S",ENTRY!A132,"na")</f>
        <v>na</v>
      </c>
      <c r="C132" s="178" t="str">
        <f>IF(ENTRY!B132="S",ENTRY!D132,"na")</f>
        <v>na</v>
      </c>
      <c r="D132" s="178" t="str">
        <f>IF(ENTRY!B132="S",ENTRY!B132,"na")</f>
        <v>na</v>
      </c>
      <c r="E132" s="178" t="str">
        <f>IF(ENTRY!B132="S",ENTRY!E132,"na")</f>
        <v>na</v>
      </c>
      <c r="F132" s="178" t="str">
        <f>IFERROR((COUNTIF($G$3:G132,G132)-1)*0.0001+G132,"NA")</f>
        <v>NA</v>
      </c>
      <c r="G132" s="178" t="str">
        <f>IF(ENTRY!B132="S",ENTRY!BJ132,"na")</f>
        <v>na</v>
      </c>
      <c r="H132" s="217" t="str">
        <f>IF(ENTRY!B132="S",ENTRY!BK132,"na")</f>
        <v>na</v>
      </c>
      <c r="J132" s="178" t="str">
        <f>IF(ENTRY!B132="C",ENTRY!A132,"na")</f>
        <v>na</v>
      </c>
      <c r="K132" s="178" t="str">
        <f>IF(ENTRY!B132="C",ENTRY!D132,"na")</f>
        <v>na</v>
      </c>
      <c r="L132" s="178" t="str">
        <f>IF(ENTRY!B132="C",ENTRY!B132,"na")</f>
        <v>na</v>
      </c>
      <c r="M132" s="178" t="str">
        <f>IF(ENTRY!B132="C",ENTRY!E132,"na")</f>
        <v>na</v>
      </c>
      <c r="N132" s="178" t="str">
        <f>IFERROR((COUNTIF($O$3:O132,O132)-1)*0.0001+O132,"NA")</f>
        <v>NA</v>
      </c>
      <c r="O132" s="178" t="str">
        <f>IF(ENTRY!B132="C",ENTRY!BJ132,"na")</f>
        <v>na</v>
      </c>
      <c r="P132" s="178" t="str">
        <f>IF(ENTRY!B132="C",ENTRY!BK132,"na")</f>
        <v>na</v>
      </c>
      <c r="R132" s="178" t="str">
        <f>IF(ENTRY!B132="H",ENTRY!A132,"na")</f>
        <v>na</v>
      </c>
      <c r="S132" s="178" t="str">
        <f>IF(ENTRY!B132="H",ENTRY!D132,"na")</f>
        <v>na</v>
      </c>
      <c r="T132" s="178" t="str">
        <f>IF(ENTRY!B132="H",ENTRY!B132,"na")</f>
        <v>na</v>
      </c>
      <c r="U132" s="178" t="str">
        <f>IF(ENTRY!B132="H",ENTRY!E132,"na")</f>
        <v>na</v>
      </c>
      <c r="V132" s="178" t="str">
        <f>IFERROR((COUNTIF($W$3:W132,W132)-1)*0.0001+W132,"NA")</f>
        <v>NA</v>
      </c>
      <c r="W132" s="178" t="str">
        <f>IF(ENTRY!B132="H",ENTRY!BJ132,"na")</f>
        <v>na</v>
      </c>
      <c r="X132" s="178" t="str">
        <f>IF(ENTRY!B132="H",ENTRY!BK132,"na")</f>
        <v>na</v>
      </c>
    </row>
    <row r="133" spans="2:24" x14ac:dyDescent="0.25">
      <c r="B133" s="178" t="str">
        <f>IF(ENTRY!B133="S",ENTRY!A133,"na")</f>
        <v>na</v>
      </c>
      <c r="C133" s="178" t="str">
        <f>IF(ENTRY!B133="S",ENTRY!D133,"na")</f>
        <v>na</v>
      </c>
      <c r="D133" s="178" t="str">
        <f>IF(ENTRY!B133="S",ENTRY!B133,"na")</f>
        <v>na</v>
      </c>
      <c r="E133" s="178" t="str">
        <f>IF(ENTRY!B133="S",ENTRY!E133,"na")</f>
        <v>na</v>
      </c>
      <c r="F133" s="178" t="str">
        <f>IFERROR((COUNTIF($G$3:G133,G133)-1)*0.0001+G133,"NA")</f>
        <v>NA</v>
      </c>
      <c r="G133" s="178" t="str">
        <f>IF(ENTRY!B133="S",ENTRY!BJ133,"na")</f>
        <v>na</v>
      </c>
      <c r="H133" s="217" t="str">
        <f>IF(ENTRY!B133="S",ENTRY!BK133,"na")</f>
        <v>na</v>
      </c>
      <c r="J133" s="178" t="str">
        <f>IF(ENTRY!B133="C",ENTRY!A133,"na")</f>
        <v>na</v>
      </c>
      <c r="K133" s="178" t="str">
        <f>IF(ENTRY!B133="C",ENTRY!D133,"na")</f>
        <v>na</v>
      </c>
      <c r="L133" s="178" t="str">
        <f>IF(ENTRY!B133="C",ENTRY!B133,"na")</f>
        <v>na</v>
      </c>
      <c r="M133" s="178" t="str">
        <f>IF(ENTRY!B133="C",ENTRY!E133,"na")</f>
        <v>na</v>
      </c>
      <c r="N133" s="178" t="str">
        <f>IFERROR((COUNTIF($O$3:O133,O133)-1)*0.0001+O133,"NA")</f>
        <v>NA</v>
      </c>
      <c r="O133" s="178" t="str">
        <f>IF(ENTRY!B133="C",ENTRY!BJ133,"na")</f>
        <v>na</v>
      </c>
      <c r="P133" s="178" t="str">
        <f>IF(ENTRY!B133="C",ENTRY!BK133,"na")</f>
        <v>na</v>
      </c>
      <c r="R133" s="178" t="str">
        <f>IF(ENTRY!B133="H",ENTRY!A133,"na")</f>
        <v>na</v>
      </c>
      <c r="S133" s="178" t="str">
        <f>IF(ENTRY!B133="H",ENTRY!D133,"na")</f>
        <v>na</v>
      </c>
      <c r="T133" s="178" t="str">
        <f>IF(ENTRY!B133="H",ENTRY!B133,"na")</f>
        <v>na</v>
      </c>
      <c r="U133" s="178" t="str">
        <f>IF(ENTRY!B133="H",ENTRY!E133,"na")</f>
        <v>na</v>
      </c>
      <c r="V133" s="178" t="str">
        <f>IFERROR((COUNTIF($W$3:W133,W133)-1)*0.0001+W133,"NA")</f>
        <v>NA</v>
      </c>
      <c r="W133" s="178" t="str">
        <f>IF(ENTRY!B133="H",ENTRY!BJ133,"na")</f>
        <v>na</v>
      </c>
      <c r="X133" s="178" t="str">
        <f>IF(ENTRY!B133="H",ENTRY!BK133,"na")</f>
        <v>na</v>
      </c>
    </row>
    <row r="134" spans="2:24" x14ac:dyDescent="0.25">
      <c r="B134" s="178" t="str">
        <f>IF(ENTRY!B134="S",ENTRY!A134,"na")</f>
        <v>na</v>
      </c>
      <c r="C134" s="178" t="str">
        <f>IF(ENTRY!B134="S",ENTRY!D134,"na")</f>
        <v>na</v>
      </c>
      <c r="D134" s="178" t="str">
        <f>IF(ENTRY!B134="S",ENTRY!B134,"na")</f>
        <v>na</v>
      </c>
      <c r="E134" s="178" t="str">
        <f>IF(ENTRY!B134="S",ENTRY!E134,"na")</f>
        <v>na</v>
      </c>
      <c r="F134" s="178" t="str">
        <f>IFERROR((COUNTIF($G$3:G134,G134)-1)*0.0001+G134,"NA")</f>
        <v>NA</v>
      </c>
      <c r="G134" s="178" t="str">
        <f>IF(ENTRY!B134="S",ENTRY!BJ134,"na")</f>
        <v>na</v>
      </c>
      <c r="H134" s="217" t="str">
        <f>IF(ENTRY!B134="S",ENTRY!BK134,"na")</f>
        <v>na</v>
      </c>
      <c r="J134" s="178" t="str">
        <f>IF(ENTRY!B134="C",ENTRY!A134,"na")</f>
        <v>na</v>
      </c>
      <c r="K134" s="178" t="str">
        <f>IF(ENTRY!B134="C",ENTRY!D134,"na")</f>
        <v>na</v>
      </c>
      <c r="L134" s="178" t="str">
        <f>IF(ENTRY!B134="C",ENTRY!B134,"na")</f>
        <v>na</v>
      </c>
      <c r="M134" s="178" t="str">
        <f>IF(ENTRY!B134="C",ENTRY!E134,"na")</f>
        <v>na</v>
      </c>
      <c r="N134" s="178" t="str">
        <f>IFERROR((COUNTIF($O$3:O134,O134)-1)*0.0001+O134,"NA")</f>
        <v>NA</v>
      </c>
      <c r="O134" s="178" t="str">
        <f>IF(ENTRY!B134="C",ENTRY!BJ134,"na")</f>
        <v>na</v>
      </c>
      <c r="P134" s="178" t="str">
        <f>IF(ENTRY!B134="C",ENTRY!BK134,"na")</f>
        <v>na</v>
      </c>
      <c r="R134" s="178" t="str">
        <f>IF(ENTRY!B134="H",ENTRY!A134,"na")</f>
        <v>na</v>
      </c>
      <c r="S134" s="178" t="str">
        <f>IF(ENTRY!B134="H",ENTRY!D134,"na")</f>
        <v>na</v>
      </c>
      <c r="T134" s="178" t="str">
        <f>IF(ENTRY!B134="H",ENTRY!B134,"na")</f>
        <v>na</v>
      </c>
      <c r="U134" s="178" t="str">
        <f>IF(ENTRY!B134="H",ENTRY!E134,"na")</f>
        <v>na</v>
      </c>
      <c r="V134" s="178" t="str">
        <f>IFERROR((COUNTIF($W$3:W134,W134)-1)*0.0001+W134,"NA")</f>
        <v>NA</v>
      </c>
      <c r="W134" s="178" t="str">
        <f>IF(ENTRY!B134="H",ENTRY!BJ134,"na")</f>
        <v>na</v>
      </c>
      <c r="X134" s="178" t="str">
        <f>IF(ENTRY!B134="H",ENTRY!BK134,"na")</f>
        <v>na</v>
      </c>
    </row>
    <row r="135" spans="2:24" x14ac:dyDescent="0.25">
      <c r="B135" s="178" t="str">
        <f>IF(ENTRY!B135="S",ENTRY!A135,"na")</f>
        <v>na</v>
      </c>
      <c r="C135" s="178" t="str">
        <f>IF(ENTRY!B135="S",ENTRY!D135,"na")</f>
        <v>na</v>
      </c>
      <c r="D135" s="178" t="str">
        <f>IF(ENTRY!B135="S",ENTRY!B135,"na")</f>
        <v>na</v>
      </c>
      <c r="E135" s="178" t="str">
        <f>IF(ENTRY!B135="S",ENTRY!E135,"na")</f>
        <v>na</v>
      </c>
      <c r="F135" s="178" t="str">
        <f>IFERROR((COUNTIF($G$3:G135,G135)-1)*0.0001+G135,"NA")</f>
        <v>NA</v>
      </c>
      <c r="G135" s="178" t="str">
        <f>IF(ENTRY!B135="S",ENTRY!BJ135,"na")</f>
        <v>na</v>
      </c>
      <c r="H135" s="217" t="str">
        <f>IF(ENTRY!B135="S",ENTRY!BK135,"na")</f>
        <v>na</v>
      </c>
      <c r="J135" s="178" t="str">
        <f>IF(ENTRY!B135="C",ENTRY!A135,"na")</f>
        <v>na</v>
      </c>
      <c r="K135" s="178" t="str">
        <f>IF(ENTRY!B135="C",ENTRY!D135,"na")</f>
        <v>na</v>
      </c>
      <c r="L135" s="178" t="str">
        <f>IF(ENTRY!B135="C",ENTRY!B135,"na")</f>
        <v>na</v>
      </c>
      <c r="M135" s="178" t="str">
        <f>IF(ENTRY!B135="C",ENTRY!E135,"na")</f>
        <v>na</v>
      </c>
      <c r="N135" s="178" t="str">
        <f>IFERROR((COUNTIF($O$3:O135,O135)-1)*0.0001+O135,"NA")</f>
        <v>NA</v>
      </c>
      <c r="O135" s="178" t="str">
        <f>IF(ENTRY!B135="C",ENTRY!BJ135,"na")</f>
        <v>na</v>
      </c>
      <c r="P135" s="178" t="str">
        <f>IF(ENTRY!B135="C",ENTRY!BK135,"na")</f>
        <v>na</v>
      </c>
      <c r="R135" s="178" t="str">
        <f>IF(ENTRY!B135="H",ENTRY!A135,"na")</f>
        <v>na</v>
      </c>
      <c r="S135" s="178" t="str">
        <f>IF(ENTRY!B135="H",ENTRY!D135,"na")</f>
        <v>na</v>
      </c>
      <c r="T135" s="178" t="str">
        <f>IF(ENTRY!B135="H",ENTRY!B135,"na")</f>
        <v>na</v>
      </c>
      <c r="U135" s="178" t="str">
        <f>IF(ENTRY!B135="H",ENTRY!E135,"na")</f>
        <v>na</v>
      </c>
      <c r="V135" s="178" t="str">
        <f>IFERROR((COUNTIF($W$3:W135,W135)-1)*0.0001+W135,"NA")</f>
        <v>NA</v>
      </c>
      <c r="W135" s="178" t="str">
        <f>IF(ENTRY!B135="H",ENTRY!BJ135,"na")</f>
        <v>na</v>
      </c>
      <c r="X135" s="178" t="str">
        <f>IF(ENTRY!B135="H",ENTRY!BK135,"na")</f>
        <v>na</v>
      </c>
    </row>
    <row r="136" spans="2:24" x14ac:dyDescent="0.25">
      <c r="B136" s="178" t="str">
        <f>IF(ENTRY!B136="S",ENTRY!A136,"na")</f>
        <v>na</v>
      </c>
      <c r="C136" s="178" t="str">
        <f>IF(ENTRY!B136="S",ENTRY!D136,"na")</f>
        <v>na</v>
      </c>
      <c r="D136" s="178" t="str">
        <f>IF(ENTRY!B136="S",ENTRY!B136,"na")</f>
        <v>na</v>
      </c>
      <c r="E136" s="178" t="str">
        <f>IF(ENTRY!B136="S",ENTRY!E136,"na")</f>
        <v>na</v>
      </c>
      <c r="F136" s="178" t="str">
        <f>IFERROR((COUNTIF($G$3:G136,G136)-1)*0.0001+G136,"NA")</f>
        <v>NA</v>
      </c>
      <c r="G136" s="178" t="str">
        <f>IF(ENTRY!B136="S",ENTRY!BJ136,"na")</f>
        <v>na</v>
      </c>
      <c r="H136" s="217" t="str">
        <f>IF(ENTRY!B136="S",ENTRY!BK136,"na")</f>
        <v>na</v>
      </c>
      <c r="J136" s="178" t="str">
        <f>IF(ENTRY!B136="C",ENTRY!A136,"na")</f>
        <v>na</v>
      </c>
      <c r="K136" s="178" t="str">
        <f>IF(ENTRY!B136="C",ENTRY!D136,"na")</f>
        <v>na</v>
      </c>
      <c r="L136" s="178" t="str">
        <f>IF(ENTRY!B136="C",ENTRY!B136,"na")</f>
        <v>na</v>
      </c>
      <c r="M136" s="178" t="str">
        <f>IF(ENTRY!B136="C",ENTRY!E136,"na")</f>
        <v>na</v>
      </c>
      <c r="N136" s="178" t="str">
        <f>IFERROR((COUNTIF($O$3:O136,O136)-1)*0.0001+O136,"NA")</f>
        <v>NA</v>
      </c>
      <c r="O136" s="178" t="str">
        <f>IF(ENTRY!B136="C",ENTRY!BJ136,"na")</f>
        <v>na</v>
      </c>
      <c r="P136" s="178" t="str">
        <f>IF(ENTRY!B136="C",ENTRY!BK136,"na")</f>
        <v>na</v>
      </c>
      <c r="R136" s="178" t="str">
        <f>IF(ENTRY!B136="H",ENTRY!A136,"na")</f>
        <v>na</v>
      </c>
      <c r="S136" s="178" t="str">
        <f>IF(ENTRY!B136="H",ENTRY!D136,"na")</f>
        <v>na</v>
      </c>
      <c r="T136" s="178" t="str">
        <f>IF(ENTRY!B136="H",ENTRY!B136,"na")</f>
        <v>na</v>
      </c>
      <c r="U136" s="178" t="str">
        <f>IF(ENTRY!B136="H",ENTRY!E136,"na")</f>
        <v>na</v>
      </c>
      <c r="V136" s="178" t="str">
        <f>IFERROR((COUNTIF($W$3:W136,W136)-1)*0.0001+W136,"NA")</f>
        <v>NA</v>
      </c>
      <c r="W136" s="178" t="str">
        <f>IF(ENTRY!B136="H",ENTRY!BJ136,"na")</f>
        <v>na</v>
      </c>
      <c r="X136" s="178" t="str">
        <f>IF(ENTRY!B136="H",ENTRY!BK136,"na")</f>
        <v>na</v>
      </c>
    </row>
    <row r="137" spans="2:24" x14ac:dyDescent="0.25">
      <c r="B137" s="178" t="str">
        <f>IF(ENTRY!B137="S",ENTRY!A137,"na")</f>
        <v>na</v>
      </c>
      <c r="C137" s="178" t="str">
        <f>IF(ENTRY!B137="S",ENTRY!D137,"na")</f>
        <v>na</v>
      </c>
      <c r="D137" s="178" t="str">
        <f>IF(ENTRY!B137="S",ENTRY!B137,"na")</f>
        <v>na</v>
      </c>
      <c r="E137" s="178" t="str">
        <f>IF(ENTRY!B137="S",ENTRY!E137,"na")</f>
        <v>na</v>
      </c>
      <c r="F137" s="178" t="str">
        <f>IFERROR((COUNTIF($G$3:G137,G137)-1)*0.0001+G137,"NA")</f>
        <v>NA</v>
      </c>
      <c r="G137" s="178" t="str">
        <f>IF(ENTRY!B137="S",ENTRY!BJ137,"na")</f>
        <v>na</v>
      </c>
      <c r="H137" s="217" t="str">
        <f>IF(ENTRY!B137="S",ENTRY!BK137,"na")</f>
        <v>na</v>
      </c>
      <c r="J137" s="178" t="str">
        <f>IF(ENTRY!B137="C",ENTRY!A137,"na")</f>
        <v>na</v>
      </c>
      <c r="K137" s="178" t="str">
        <f>IF(ENTRY!B137="C",ENTRY!D137,"na")</f>
        <v>na</v>
      </c>
      <c r="L137" s="178" t="str">
        <f>IF(ENTRY!B137="C",ENTRY!B137,"na")</f>
        <v>na</v>
      </c>
      <c r="M137" s="178" t="str">
        <f>IF(ENTRY!B137="C",ENTRY!E137,"na")</f>
        <v>na</v>
      </c>
      <c r="N137" s="178" t="str">
        <f>IFERROR((COUNTIF($O$3:O137,O137)-1)*0.0001+O137,"NA")</f>
        <v>NA</v>
      </c>
      <c r="O137" s="178" t="str">
        <f>IF(ENTRY!B137="C",ENTRY!BJ137,"na")</f>
        <v>na</v>
      </c>
      <c r="P137" s="178" t="str">
        <f>IF(ENTRY!B137="C",ENTRY!BK137,"na")</f>
        <v>na</v>
      </c>
      <c r="R137" s="178" t="str">
        <f>IF(ENTRY!B137="H",ENTRY!A137,"na")</f>
        <v>na</v>
      </c>
      <c r="S137" s="178" t="str">
        <f>IF(ENTRY!B137="H",ENTRY!D137,"na")</f>
        <v>na</v>
      </c>
      <c r="T137" s="178" t="str">
        <f>IF(ENTRY!B137="H",ENTRY!B137,"na")</f>
        <v>na</v>
      </c>
      <c r="U137" s="178" t="str">
        <f>IF(ENTRY!B137="H",ENTRY!E137,"na")</f>
        <v>na</v>
      </c>
      <c r="V137" s="178" t="str">
        <f>IFERROR((COUNTIF($W$3:W137,W137)-1)*0.0001+W137,"NA")</f>
        <v>NA</v>
      </c>
      <c r="W137" s="178" t="str">
        <f>IF(ENTRY!B137="H",ENTRY!BJ137,"na")</f>
        <v>na</v>
      </c>
      <c r="X137" s="178" t="str">
        <f>IF(ENTRY!B137="H",ENTRY!BK137,"na")</f>
        <v>na</v>
      </c>
    </row>
    <row r="138" spans="2:24" x14ac:dyDescent="0.25">
      <c r="B138" s="178" t="str">
        <f>IF(ENTRY!B138="S",ENTRY!A138,"na")</f>
        <v>na</v>
      </c>
      <c r="C138" s="178" t="str">
        <f>IF(ENTRY!B138="S",ENTRY!D138,"na")</f>
        <v>na</v>
      </c>
      <c r="D138" s="178" t="str">
        <f>IF(ENTRY!B138="S",ENTRY!B138,"na")</f>
        <v>na</v>
      </c>
      <c r="E138" s="178" t="str">
        <f>IF(ENTRY!B138="S",ENTRY!E138,"na")</f>
        <v>na</v>
      </c>
      <c r="F138" s="178" t="str">
        <f>IFERROR((COUNTIF($G$3:G138,G138)-1)*0.0001+G138,"NA")</f>
        <v>NA</v>
      </c>
      <c r="G138" s="178" t="str">
        <f>IF(ENTRY!B138="S",ENTRY!BJ138,"na")</f>
        <v>na</v>
      </c>
      <c r="H138" s="217" t="str">
        <f>IF(ENTRY!B138="S",ENTRY!BK138,"na")</f>
        <v>na</v>
      </c>
      <c r="J138" s="178" t="str">
        <f>IF(ENTRY!B138="C",ENTRY!A138,"na")</f>
        <v>na</v>
      </c>
      <c r="K138" s="178" t="str">
        <f>IF(ENTRY!B138="C",ENTRY!D138,"na")</f>
        <v>na</v>
      </c>
      <c r="L138" s="178" t="str">
        <f>IF(ENTRY!B138="C",ENTRY!B138,"na")</f>
        <v>na</v>
      </c>
      <c r="M138" s="178" t="str">
        <f>IF(ENTRY!B138="C",ENTRY!E138,"na")</f>
        <v>na</v>
      </c>
      <c r="N138" s="178" t="str">
        <f>IFERROR((COUNTIF($O$3:O138,O138)-1)*0.0001+O138,"NA")</f>
        <v>NA</v>
      </c>
      <c r="O138" s="178" t="str">
        <f>IF(ENTRY!B138="C",ENTRY!BJ138,"na")</f>
        <v>na</v>
      </c>
      <c r="P138" s="178" t="str">
        <f>IF(ENTRY!B138="C",ENTRY!BK138,"na")</f>
        <v>na</v>
      </c>
      <c r="R138" s="178" t="str">
        <f>IF(ENTRY!B138="H",ENTRY!A138,"na")</f>
        <v>na</v>
      </c>
      <c r="S138" s="178" t="str">
        <f>IF(ENTRY!B138="H",ENTRY!D138,"na")</f>
        <v>na</v>
      </c>
      <c r="T138" s="178" t="str">
        <f>IF(ENTRY!B138="H",ENTRY!B138,"na")</f>
        <v>na</v>
      </c>
      <c r="U138" s="178" t="str">
        <f>IF(ENTRY!B138="H",ENTRY!E138,"na")</f>
        <v>na</v>
      </c>
      <c r="V138" s="178" t="str">
        <f>IFERROR((COUNTIF($W$3:W138,W138)-1)*0.0001+W138,"NA")</f>
        <v>NA</v>
      </c>
      <c r="W138" s="178" t="str">
        <f>IF(ENTRY!B138="H",ENTRY!BJ138,"na")</f>
        <v>na</v>
      </c>
      <c r="X138" s="178" t="str">
        <f>IF(ENTRY!B138="H",ENTRY!BK138,"na")</f>
        <v>na</v>
      </c>
    </row>
    <row r="139" spans="2:24" x14ac:dyDescent="0.25">
      <c r="B139" s="178" t="str">
        <f>IF(ENTRY!B139="S",ENTRY!A139,"na")</f>
        <v>na</v>
      </c>
      <c r="C139" s="178" t="str">
        <f>IF(ENTRY!B139="S",ENTRY!D139,"na")</f>
        <v>na</v>
      </c>
      <c r="D139" s="178" t="str">
        <f>IF(ENTRY!B139="S",ENTRY!B139,"na")</f>
        <v>na</v>
      </c>
      <c r="E139" s="178" t="str">
        <f>IF(ENTRY!B139="S",ENTRY!E139,"na")</f>
        <v>na</v>
      </c>
      <c r="F139" s="178" t="str">
        <f>IFERROR((COUNTIF($G$3:G139,G139)-1)*0.0001+G139,"NA")</f>
        <v>NA</v>
      </c>
      <c r="G139" s="178" t="str">
        <f>IF(ENTRY!B139="S",ENTRY!BJ139,"na")</f>
        <v>na</v>
      </c>
      <c r="H139" s="217" t="str">
        <f>IF(ENTRY!B139="S",ENTRY!BK139,"na")</f>
        <v>na</v>
      </c>
      <c r="J139" s="178" t="str">
        <f>IF(ENTRY!B139="C",ENTRY!A139,"na")</f>
        <v>na</v>
      </c>
      <c r="K139" s="178" t="str">
        <f>IF(ENTRY!B139="C",ENTRY!D139,"na")</f>
        <v>na</v>
      </c>
      <c r="L139" s="178" t="str">
        <f>IF(ENTRY!B139="C",ENTRY!B139,"na")</f>
        <v>na</v>
      </c>
      <c r="M139" s="178" t="str">
        <f>IF(ENTRY!B139="C",ENTRY!E139,"na")</f>
        <v>na</v>
      </c>
      <c r="N139" s="178" t="str">
        <f>IFERROR((COUNTIF($O$3:O139,O139)-1)*0.0001+O139,"NA")</f>
        <v>NA</v>
      </c>
      <c r="O139" s="178" t="str">
        <f>IF(ENTRY!B139="C",ENTRY!BJ139,"na")</f>
        <v>na</v>
      </c>
      <c r="P139" s="178" t="str">
        <f>IF(ENTRY!B139="C",ENTRY!BK139,"na")</f>
        <v>na</v>
      </c>
      <c r="R139" s="178" t="str">
        <f>IF(ENTRY!B139="H",ENTRY!A139,"na")</f>
        <v>na</v>
      </c>
      <c r="S139" s="178" t="str">
        <f>IF(ENTRY!B139="H",ENTRY!D139,"na")</f>
        <v>na</v>
      </c>
      <c r="T139" s="178" t="str">
        <f>IF(ENTRY!B139="H",ENTRY!B139,"na")</f>
        <v>na</v>
      </c>
      <c r="U139" s="178" t="str">
        <f>IF(ENTRY!B139="H",ENTRY!E139,"na")</f>
        <v>na</v>
      </c>
      <c r="V139" s="178" t="str">
        <f>IFERROR((COUNTIF($W$3:W139,W139)-1)*0.0001+W139,"NA")</f>
        <v>NA</v>
      </c>
      <c r="W139" s="178" t="str">
        <f>IF(ENTRY!B139="H",ENTRY!BJ139,"na")</f>
        <v>na</v>
      </c>
      <c r="X139" s="178" t="str">
        <f>IF(ENTRY!B139="H",ENTRY!BK139,"na")</f>
        <v>na</v>
      </c>
    </row>
    <row r="140" spans="2:24" x14ac:dyDescent="0.25">
      <c r="B140" s="178" t="str">
        <f>IF(ENTRY!B140="S",ENTRY!A140,"na")</f>
        <v>na</v>
      </c>
      <c r="C140" s="178" t="str">
        <f>IF(ENTRY!B140="S",ENTRY!D140,"na")</f>
        <v>na</v>
      </c>
      <c r="D140" s="178" t="str">
        <f>IF(ENTRY!B140="S",ENTRY!B140,"na")</f>
        <v>na</v>
      </c>
      <c r="E140" s="178" t="str">
        <f>IF(ENTRY!B140="S",ENTRY!E140,"na")</f>
        <v>na</v>
      </c>
      <c r="F140" s="178" t="str">
        <f>IFERROR((COUNTIF($G$3:G140,G140)-1)*0.0001+G140,"NA")</f>
        <v>NA</v>
      </c>
      <c r="G140" s="178" t="str">
        <f>IF(ENTRY!B140="S",ENTRY!BJ140,"na")</f>
        <v>na</v>
      </c>
      <c r="H140" s="217" t="str">
        <f>IF(ENTRY!B140="S",ENTRY!BK140,"na")</f>
        <v>na</v>
      </c>
      <c r="J140" s="178" t="str">
        <f>IF(ENTRY!B140="C",ENTRY!A140,"na")</f>
        <v>na</v>
      </c>
      <c r="K140" s="178" t="str">
        <f>IF(ENTRY!B140="C",ENTRY!D140,"na")</f>
        <v>na</v>
      </c>
      <c r="L140" s="178" t="str">
        <f>IF(ENTRY!B140="C",ENTRY!B140,"na")</f>
        <v>na</v>
      </c>
      <c r="M140" s="178" t="str">
        <f>IF(ENTRY!B140="C",ENTRY!E140,"na")</f>
        <v>na</v>
      </c>
      <c r="N140" s="178" t="str">
        <f>IFERROR((COUNTIF($O$3:O140,O140)-1)*0.0001+O140,"NA")</f>
        <v>NA</v>
      </c>
      <c r="O140" s="178" t="str">
        <f>IF(ENTRY!B140="C",ENTRY!BJ140,"na")</f>
        <v>na</v>
      </c>
      <c r="P140" s="178" t="str">
        <f>IF(ENTRY!B140="C",ENTRY!BK140,"na")</f>
        <v>na</v>
      </c>
      <c r="R140" s="178" t="str">
        <f>IF(ENTRY!B140="H",ENTRY!A140,"na")</f>
        <v>na</v>
      </c>
      <c r="S140" s="178" t="str">
        <f>IF(ENTRY!B140="H",ENTRY!D140,"na")</f>
        <v>na</v>
      </c>
      <c r="T140" s="178" t="str">
        <f>IF(ENTRY!B140="H",ENTRY!B140,"na")</f>
        <v>na</v>
      </c>
      <c r="U140" s="178" t="str">
        <f>IF(ENTRY!B140="H",ENTRY!E140,"na")</f>
        <v>na</v>
      </c>
      <c r="V140" s="178" t="str">
        <f>IFERROR((COUNTIF($W$3:W140,W140)-1)*0.0001+W140,"NA")</f>
        <v>NA</v>
      </c>
      <c r="W140" s="178" t="str">
        <f>IF(ENTRY!B140="H",ENTRY!BJ140,"na")</f>
        <v>na</v>
      </c>
      <c r="X140" s="178" t="str">
        <f>IF(ENTRY!B140="H",ENTRY!BK140,"na")</f>
        <v>na</v>
      </c>
    </row>
    <row r="141" spans="2:24" x14ac:dyDescent="0.25">
      <c r="B141" s="178" t="str">
        <f>IF(ENTRY!B141="S",ENTRY!A141,"na")</f>
        <v>na</v>
      </c>
      <c r="C141" s="178" t="str">
        <f>IF(ENTRY!B141="S",ENTRY!D141,"na")</f>
        <v>na</v>
      </c>
      <c r="D141" s="178" t="str">
        <f>IF(ENTRY!B141="S",ENTRY!B141,"na")</f>
        <v>na</v>
      </c>
      <c r="E141" s="178" t="str">
        <f>IF(ENTRY!B141="S",ENTRY!E141,"na")</f>
        <v>na</v>
      </c>
      <c r="F141" s="178" t="str">
        <f>IFERROR((COUNTIF($G$3:G141,G141)-1)*0.0001+G141,"NA")</f>
        <v>NA</v>
      </c>
      <c r="G141" s="178" t="str">
        <f>IF(ENTRY!B141="S",ENTRY!BJ141,"na")</f>
        <v>na</v>
      </c>
      <c r="H141" s="217" t="str">
        <f>IF(ENTRY!B141="S",ENTRY!BK141,"na")</f>
        <v>na</v>
      </c>
      <c r="J141" s="178" t="str">
        <f>IF(ENTRY!B141="C",ENTRY!A141,"na")</f>
        <v>na</v>
      </c>
      <c r="K141" s="178" t="str">
        <f>IF(ENTRY!B141="C",ENTRY!D141,"na")</f>
        <v>na</v>
      </c>
      <c r="L141" s="178" t="str">
        <f>IF(ENTRY!B141="C",ENTRY!B141,"na")</f>
        <v>na</v>
      </c>
      <c r="M141" s="178" t="str">
        <f>IF(ENTRY!B141="C",ENTRY!E141,"na")</f>
        <v>na</v>
      </c>
      <c r="N141" s="178" t="str">
        <f>IFERROR((COUNTIF($O$3:O141,O141)-1)*0.0001+O141,"NA")</f>
        <v>NA</v>
      </c>
      <c r="O141" s="178" t="str">
        <f>IF(ENTRY!B141="C",ENTRY!BJ141,"na")</f>
        <v>na</v>
      </c>
      <c r="P141" s="178" t="str">
        <f>IF(ENTRY!B141="C",ENTRY!BK141,"na")</f>
        <v>na</v>
      </c>
      <c r="R141" s="178" t="str">
        <f>IF(ENTRY!B141="H",ENTRY!A141,"na")</f>
        <v>na</v>
      </c>
      <c r="S141" s="178" t="str">
        <f>IF(ENTRY!B141="H",ENTRY!D141,"na")</f>
        <v>na</v>
      </c>
      <c r="T141" s="178" t="str">
        <f>IF(ENTRY!B141="H",ENTRY!B141,"na")</f>
        <v>na</v>
      </c>
      <c r="U141" s="178" t="str">
        <f>IF(ENTRY!B141="H",ENTRY!E141,"na")</f>
        <v>na</v>
      </c>
      <c r="V141" s="178" t="str">
        <f>IFERROR((COUNTIF($W$3:W141,W141)-1)*0.0001+W141,"NA")</f>
        <v>NA</v>
      </c>
      <c r="W141" s="178" t="str">
        <f>IF(ENTRY!B141="H",ENTRY!BJ141,"na")</f>
        <v>na</v>
      </c>
      <c r="X141" s="178" t="str">
        <f>IF(ENTRY!B141="H",ENTRY!BK141,"na")</f>
        <v>na</v>
      </c>
    </row>
    <row r="142" spans="2:24" x14ac:dyDescent="0.25">
      <c r="B142" s="178" t="str">
        <f>IF(ENTRY!B142="S",ENTRY!A142,"na")</f>
        <v>na</v>
      </c>
      <c r="C142" s="178" t="str">
        <f>IF(ENTRY!B142="S",ENTRY!D142,"na")</f>
        <v>na</v>
      </c>
      <c r="D142" s="178" t="str">
        <f>IF(ENTRY!B142="S",ENTRY!B142,"na")</f>
        <v>na</v>
      </c>
      <c r="E142" s="178" t="str">
        <f>IF(ENTRY!B142="S",ENTRY!E142,"na")</f>
        <v>na</v>
      </c>
      <c r="F142" s="178" t="str">
        <f>IFERROR((COUNTIF($G$3:G142,G142)-1)*0.0001+G142,"NA")</f>
        <v>NA</v>
      </c>
      <c r="G142" s="178" t="str">
        <f>IF(ENTRY!B142="S",ENTRY!BJ142,"na")</f>
        <v>na</v>
      </c>
      <c r="H142" s="217" t="str">
        <f>IF(ENTRY!B142="S",ENTRY!BK142,"na")</f>
        <v>na</v>
      </c>
      <c r="J142" s="178" t="str">
        <f>IF(ENTRY!B142="C",ENTRY!A142,"na")</f>
        <v>na</v>
      </c>
      <c r="K142" s="178" t="str">
        <f>IF(ENTRY!B142="C",ENTRY!D142,"na")</f>
        <v>na</v>
      </c>
      <c r="L142" s="178" t="str">
        <f>IF(ENTRY!B142="C",ENTRY!B142,"na")</f>
        <v>na</v>
      </c>
      <c r="M142" s="178" t="str">
        <f>IF(ENTRY!B142="C",ENTRY!E142,"na")</f>
        <v>na</v>
      </c>
      <c r="N142" s="178" t="str">
        <f>IFERROR((COUNTIF($O$3:O142,O142)-1)*0.0001+O142,"NA")</f>
        <v>NA</v>
      </c>
      <c r="O142" s="178" t="str">
        <f>IF(ENTRY!B142="C",ENTRY!BJ142,"na")</f>
        <v>na</v>
      </c>
      <c r="P142" s="178" t="str">
        <f>IF(ENTRY!B142="C",ENTRY!BK142,"na")</f>
        <v>na</v>
      </c>
      <c r="R142" s="178" t="str">
        <f>IF(ENTRY!B142="H",ENTRY!A142,"na")</f>
        <v>na</v>
      </c>
      <c r="S142" s="178" t="str">
        <f>IF(ENTRY!B142="H",ENTRY!D142,"na")</f>
        <v>na</v>
      </c>
      <c r="T142" s="178" t="str">
        <f>IF(ENTRY!B142="H",ENTRY!B142,"na")</f>
        <v>na</v>
      </c>
      <c r="U142" s="178" t="str">
        <f>IF(ENTRY!B142="H",ENTRY!E142,"na")</f>
        <v>na</v>
      </c>
      <c r="V142" s="178" t="str">
        <f>IFERROR((COUNTIF($W$3:W142,W142)-1)*0.0001+W142,"NA")</f>
        <v>NA</v>
      </c>
      <c r="W142" s="178" t="str">
        <f>IF(ENTRY!B142="H",ENTRY!BJ142,"na")</f>
        <v>na</v>
      </c>
      <c r="X142" s="178" t="str">
        <f>IF(ENTRY!B142="H",ENTRY!BK142,"na")</f>
        <v>na</v>
      </c>
    </row>
    <row r="143" spans="2:24" x14ac:dyDescent="0.25">
      <c r="B143" s="178" t="str">
        <f>IF(ENTRY!B143="S",ENTRY!A143,"na")</f>
        <v>na</v>
      </c>
      <c r="C143" s="178" t="str">
        <f>IF(ENTRY!B143="S",ENTRY!D143,"na")</f>
        <v>na</v>
      </c>
      <c r="D143" s="178" t="str">
        <f>IF(ENTRY!B143="S",ENTRY!B143,"na")</f>
        <v>na</v>
      </c>
      <c r="E143" s="178" t="str">
        <f>IF(ENTRY!B143="S",ENTRY!E143,"na")</f>
        <v>na</v>
      </c>
      <c r="F143" s="178" t="str">
        <f>IFERROR((COUNTIF($G$3:G143,G143)-1)*0.0001+G143,"NA")</f>
        <v>NA</v>
      </c>
      <c r="G143" s="178" t="str">
        <f>IF(ENTRY!B143="S",ENTRY!BJ143,"na")</f>
        <v>na</v>
      </c>
      <c r="H143" s="217" t="str">
        <f>IF(ENTRY!B143="S",ENTRY!BK143,"na")</f>
        <v>na</v>
      </c>
      <c r="J143" s="178" t="str">
        <f>IF(ENTRY!B143="C",ENTRY!A143,"na")</f>
        <v>na</v>
      </c>
      <c r="K143" s="178" t="str">
        <f>IF(ENTRY!B143="C",ENTRY!D143,"na")</f>
        <v>na</v>
      </c>
      <c r="L143" s="178" t="str">
        <f>IF(ENTRY!B143="C",ENTRY!B143,"na")</f>
        <v>na</v>
      </c>
      <c r="M143" s="178" t="str">
        <f>IF(ENTRY!B143="C",ENTRY!E143,"na")</f>
        <v>na</v>
      </c>
      <c r="N143" s="178" t="str">
        <f>IFERROR((COUNTIF($O$3:O143,O143)-1)*0.0001+O143,"NA")</f>
        <v>NA</v>
      </c>
      <c r="O143" s="178" t="str">
        <f>IF(ENTRY!B143="C",ENTRY!BJ143,"na")</f>
        <v>na</v>
      </c>
      <c r="P143" s="178" t="str">
        <f>IF(ENTRY!B143="C",ENTRY!BK143,"na")</f>
        <v>na</v>
      </c>
      <c r="R143" s="178" t="str">
        <f>IF(ENTRY!B143="H",ENTRY!A143,"na")</f>
        <v>na</v>
      </c>
      <c r="S143" s="178" t="str">
        <f>IF(ENTRY!B143="H",ENTRY!D143,"na")</f>
        <v>na</v>
      </c>
      <c r="T143" s="178" t="str">
        <f>IF(ENTRY!B143="H",ENTRY!B143,"na")</f>
        <v>na</v>
      </c>
      <c r="U143" s="178" t="str">
        <f>IF(ENTRY!B143="H",ENTRY!E143,"na")</f>
        <v>na</v>
      </c>
      <c r="V143" s="178" t="str">
        <f>IFERROR((COUNTIF($W$3:W143,W143)-1)*0.0001+W143,"NA")</f>
        <v>NA</v>
      </c>
      <c r="W143" s="178" t="str">
        <f>IF(ENTRY!B143="H",ENTRY!BJ143,"na")</f>
        <v>na</v>
      </c>
      <c r="X143" s="178" t="str">
        <f>IF(ENTRY!B143="H",ENTRY!BK143,"na")</f>
        <v>na</v>
      </c>
    </row>
    <row r="144" spans="2:24" x14ac:dyDescent="0.25">
      <c r="B144" s="178" t="str">
        <f>IF(ENTRY!B144="S",ENTRY!A144,"na")</f>
        <v>na</v>
      </c>
      <c r="C144" s="178" t="str">
        <f>IF(ENTRY!B144="S",ENTRY!D144,"na")</f>
        <v>na</v>
      </c>
      <c r="D144" s="178" t="str">
        <f>IF(ENTRY!B144="S",ENTRY!B144,"na")</f>
        <v>na</v>
      </c>
      <c r="E144" s="178" t="str">
        <f>IF(ENTRY!B144="S",ENTRY!E144,"na")</f>
        <v>na</v>
      </c>
      <c r="F144" s="178" t="str">
        <f>IFERROR((COUNTIF($G$3:G144,G144)-1)*0.0001+G144,"NA")</f>
        <v>NA</v>
      </c>
      <c r="G144" s="178" t="str">
        <f>IF(ENTRY!B144="S",ENTRY!BJ144,"na")</f>
        <v>na</v>
      </c>
      <c r="H144" s="217" t="str">
        <f>IF(ENTRY!B144="S",ENTRY!BK144,"na")</f>
        <v>na</v>
      </c>
      <c r="J144" s="178" t="str">
        <f>IF(ENTRY!B144="C",ENTRY!A144,"na")</f>
        <v>na</v>
      </c>
      <c r="K144" s="178" t="str">
        <f>IF(ENTRY!B144="C",ENTRY!D144,"na")</f>
        <v>na</v>
      </c>
      <c r="L144" s="178" t="str">
        <f>IF(ENTRY!B144="C",ENTRY!B144,"na")</f>
        <v>na</v>
      </c>
      <c r="M144" s="178" t="str">
        <f>IF(ENTRY!B144="C",ENTRY!E144,"na")</f>
        <v>na</v>
      </c>
      <c r="N144" s="178" t="str">
        <f>IFERROR((COUNTIF($O$3:O144,O144)-1)*0.0001+O144,"NA")</f>
        <v>NA</v>
      </c>
      <c r="O144" s="178" t="str">
        <f>IF(ENTRY!B144="C",ENTRY!BJ144,"na")</f>
        <v>na</v>
      </c>
      <c r="P144" s="178" t="str">
        <f>IF(ENTRY!B144="C",ENTRY!BK144,"na")</f>
        <v>na</v>
      </c>
      <c r="R144" s="178" t="str">
        <f>IF(ENTRY!B144="H",ENTRY!A144,"na")</f>
        <v>na</v>
      </c>
      <c r="S144" s="178" t="str">
        <f>IF(ENTRY!B144="H",ENTRY!D144,"na")</f>
        <v>na</v>
      </c>
      <c r="T144" s="178" t="str">
        <f>IF(ENTRY!B144="H",ENTRY!B144,"na")</f>
        <v>na</v>
      </c>
      <c r="U144" s="178" t="str">
        <f>IF(ENTRY!B144="H",ENTRY!E144,"na")</f>
        <v>na</v>
      </c>
      <c r="V144" s="178" t="str">
        <f>IFERROR((COUNTIF($W$3:W144,W144)-1)*0.0001+W144,"NA")</f>
        <v>NA</v>
      </c>
      <c r="W144" s="178" t="str">
        <f>IF(ENTRY!B144="H",ENTRY!BJ144,"na")</f>
        <v>na</v>
      </c>
      <c r="X144" s="178" t="str">
        <f>IF(ENTRY!B144="H",ENTRY!BK144,"na")</f>
        <v>na</v>
      </c>
    </row>
    <row r="145" spans="2:24" x14ac:dyDescent="0.25">
      <c r="B145" s="178" t="str">
        <f>IF(ENTRY!B145="S",ENTRY!A145,"na")</f>
        <v>na</v>
      </c>
      <c r="C145" s="178" t="str">
        <f>IF(ENTRY!B145="S",ENTRY!D145,"na")</f>
        <v>na</v>
      </c>
      <c r="D145" s="178" t="str">
        <f>IF(ENTRY!B145="S",ENTRY!B145,"na")</f>
        <v>na</v>
      </c>
      <c r="E145" s="178" t="str">
        <f>IF(ENTRY!B145="S",ENTRY!E145,"na")</f>
        <v>na</v>
      </c>
      <c r="F145" s="178" t="str">
        <f>IFERROR((COUNTIF($G$3:G145,G145)-1)*0.0001+G145,"NA")</f>
        <v>NA</v>
      </c>
      <c r="G145" s="178" t="str">
        <f>IF(ENTRY!B145="S",ENTRY!BJ145,"na")</f>
        <v>na</v>
      </c>
      <c r="H145" s="217" t="str">
        <f>IF(ENTRY!B145="S",ENTRY!BK145,"na")</f>
        <v>na</v>
      </c>
      <c r="J145" s="178" t="str">
        <f>IF(ENTRY!B145="C",ENTRY!A145,"na")</f>
        <v>na</v>
      </c>
      <c r="K145" s="178" t="str">
        <f>IF(ENTRY!B145="C",ENTRY!D145,"na")</f>
        <v>na</v>
      </c>
      <c r="L145" s="178" t="str">
        <f>IF(ENTRY!B145="C",ENTRY!B145,"na")</f>
        <v>na</v>
      </c>
      <c r="M145" s="178" t="str">
        <f>IF(ENTRY!B145="C",ENTRY!E145,"na")</f>
        <v>na</v>
      </c>
      <c r="N145" s="178" t="str">
        <f>IFERROR((COUNTIF($O$3:O145,O145)-1)*0.0001+O145,"NA")</f>
        <v>NA</v>
      </c>
      <c r="O145" s="178" t="str">
        <f>IF(ENTRY!B145="C",ENTRY!BJ145,"na")</f>
        <v>na</v>
      </c>
      <c r="P145" s="178" t="str">
        <f>IF(ENTRY!B145="C",ENTRY!BK145,"na")</f>
        <v>na</v>
      </c>
      <c r="R145" s="178" t="str">
        <f>IF(ENTRY!B145="H",ENTRY!A145,"na")</f>
        <v>na</v>
      </c>
      <c r="S145" s="178" t="str">
        <f>IF(ENTRY!B145="H",ENTRY!D145,"na")</f>
        <v>na</v>
      </c>
      <c r="T145" s="178" t="str">
        <f>IF(ENTRY!B145="H",ENTRY!B145,"na")</f>
        <v>na</v>
      </c>
      <c r="U145" s="178" t="str">
        <f>IF(ENTRY!B145="H",ENTRY!E145,"na")</f>
        <v>na</v>
      </c>
      <c r="V145" s="178" t="str">
        <f>IFERROR((COUNTIF($W$3:W145,W145)-1)*0.0001+W145,"NA")</f>
        <v>NA</v>
      </c>
      <c r="W145" s="178" t="str">
        <f>IF(ENTRY!B145="H",ENTRY!BJ145,"na")</f>
        <v>na</v>
      </c>
      <c r="X145" s="178" t="str">
        <f>IF(ENTRY!B145="H",ENTRY!BK145,"na")</f>
        <v>na</v>
      </c>
    </row>
    <row r="146" spans="2:24" x14ac:dyDescent="0.25">
      <c r="B146" s="178" t="str">
        <f>IF(ENTRY!B146="S",ENTRY!A146,"na")</f>
        <v>na</v>
      </c>
      <c r="C146" s="178" t="str">
        <f>IF(ENTRY!B146="S",ENTRY!D146,"na")</f>
        <v>na</v>
      </c>
      <c r="D146" s="178" t="str">
        <f>IF(ENTRY!B146="S",ENTRY!B146,"na")</f>
        <v>na</v>
      </c>
      <c r="E146" s="178" t="str">
        <f>IF(ENTRY!B146="S",ENTRY!E146,"na")</f>
        <v>na</v>
      </c>
      <c r="F146" s="178" t="str">
        <f>IFERROR((COUNTIF($G$3:G146,G146)-1)*0.0001+G146,"NA")</f>
        <v>NA</v>
      </c>
      <c r="G146" s="178" t="str">
        <f>IF(ENTRY!B146="S",ENTRY!BJ146,"na")</f>
        <v>na</v>
      </c>
      <c r="H146" s="217" t="str">
        <f>IF(ENTRY!B146="S",ENTRY!BK146,"na")</f>
        <v>na</v>
      </c>
      <c r="J146" s="178" t="str">
        <f>IF(ENTRY!B146="C",ENTRY!A146,"na")</f>
        <v>na</v>
      </c>
      <c r="K146" s="178" t="str">
        <f>IF(ENTRY!B146="C",ENTRY!D146,"na")</f>
        <v>na</v>
      </c>
      <c r="L146" s="178" t="str">
        <f>IF(ENTRY!B146="C",ENTRY!B146,"na")</f>
        <v>na</v>
      </c>
      <c r="M146" s="178" t="str">
        <f>IF(ENTRY!B146="C",ENTRY!E146,"na")</f>
        <v>na</v>
      </c>
      <c r="N146" s="178" t="str">
        <f>IFERROR((COUNTIF($O$3:O146,O146)-1)*0.0001+O146,"NA")</f>
        <v>NA</v>
      </c>
      <c r="O146" s="178" t="str">
        <f>IF(ENTRY!B146="C",ENTRY!BJ146,"na")</f>
        <v>na</v>
      </c>
      <c r="P146" s="178" t="str">
        <f>IF(ENTRY!B146="C",ENTRY!BK146,"na")</f>
        <v>na</v>
      </c>
      <c r="R146" s="178" t="str">
        <f>IF(ENTRY!B146="H",ENTRY!A146,"na")</f>
        <v>na</v>
      </c>
      <c r="S146" s="178" t="str">
        <f>IF(ENTRY!B146="H",ENTRY!D146,"na")</f>
        <v>na</v>
      </c>
      <c r="T146" s="178" t="str">
        <f>IF(ENTRY!B146="H",ENTRY!B146,"na")</f>
        <v>na</v>
      </c>
      <c r="U146" s="178" t="str">
        <f>IF(ENTRY!B146="H",ENTRY!E146,"na")</f>
        <v>na</v>
      </c>
      <c r="V146" s="178" t="str">
        <f>IFERROR((COUNTIF($W$3:W146,W146)-1)*0.0001+W146,"NA")</f>
        <v>NA</v>
      </c>
      <c r="W146" s="178" t="str">
        <f>IF(ENTRY!B146="H",ENTRY!BJ146,"na")</f>
        <v>na</v>
      </c>
      <c r="X146" s="178" t="str">
        <f>IF(ENTRY!B146="H",ENTRY!BK146,"na")</f>
        <v>na</v>
      </c>
    </row>
    <row r="147" spans="2:24" x14ac:dyDescent="0.25">
      <c r="B147" s="178" t="str">
        <f>IF(ENTRY!B147="S",ENTRY!A147,"na")</f>
        <v>na</v>
      </c>
      <c r="C147" s="178" t="str">
        <f>IF(ENTRY!B147="S",ENTRY!D147,"na")</f>
        <v>na</v>
      </c>
      <c r="D147" s="178" t="str">
        <f>IF(ENTRY!B147="S",ENTRY!B147,"na")</f>
        <v>na</v>
      </c>
      <c r="E147" s="178" t="str">
        <f>IF(ENTRY!B147="S",ENTRY!E147,"na")</f>
        <v>na</v>
      </c>
      <c r="F147" s="178" t="str">
        <f>IFERROR((COUNTIF($G$3:G147,G147)-1)*0.0001+G147,"NA")</f>
        <v>NA</v>
      </c>
      <c r="G147" s="178" t="str">
        <f>IF(ENTRY!B147="S",ENTRY!BJ147,"na")</f>
        <v>na</v>
      </c>
      <c r="H147" s="217" t="str">
        <f>IF(ENTRY!B147="S",ENTRY!BK147,"na")</f>
        <v>na</v>
      </c>
      <c r="J147" s="178" t="str">
        <f>IF(ENTRY!B147="C",ENTRY!A147,"na")</f>
        <v>na</v>
      </c>
      <c r="K147" s="178" t="str">
        <f>IF(ENTRY!B147="C",ENTRY!D147,"na")</f>
        <v>na</v>
      </c>
      <c r="L147" s="178" t="str">
        <f>IF(ENTRY!B147="C",ENTRY!B147,"na")</f>
        <v>na</v>
      </c>
      <c r="M147" s="178" t="str">
        <f>IF(ENTRY!B147="C",ENTRY!E147,"na")</f>
        <v>na</v>
      </c>
      <c r="N147" s="178" t="str">
        <f>IFERROR((COUNTIF($O$3:O147,O147)-1)*0.0001+O147,"NA")</f>
        <v>NA</v>
      </c>
      <c r="O147" s="178" t="str">
        <f>IF(ENTRY!B147="C",ENTRY!BJ147,"na")</f>
        <v>na</v>
      </c>
      <c r="P147" s="178" t="str">
        <f>IF(ENTRY!B147="C",ENTRY!BK147,"na")</f>
        <v>na</v>
      </c>
      <c r="R147" s="178" t="str">
        <f>IF(ENTRY!B147="H",ENTRY!A147,"na")</f>
        <v>na</v>
      </c>
      <c r="S147" s="178" t="str">
        <f>IF(ENTRY!B147="H",ENTRY!D147,"na")</f>
        <v>na</v>
      </c>
      <c r="T147" s="178" t="str">
        <f>IF(ENTRY!B147="H",ENTRY!B147,"na")</f>
        <v>na</v>
      </c>
      <c r="U147" s="178" t="str">
        <f>IF(ENTRY!B147="H",ENTRY!E147,"na")</f>
        <v>na</v>
      </c>
      <c r="V147" s="178" t="str">
        <f>IFERROR((COUNTIF($W$3:W147,W147)-1)*0.0001+W147,"NA")</f>
        <v>NA</v>
      </c>
      <c r="W147" s="178" t="str">
        <f>IF(ENTRY!B147="H",ENTRY!BJ147,"na")</f>
        <v>na</v>
      </c>
      <c r="X147" s="178" t="str">
        <f>IF(ENTRY!B147="H",ENTRY!BK147,"na")</f>
        <v>na</v>
      </c>
    </row>
    <row r="148" spans="2:24" x14ac:dyDescent="0.25">
      <c r="B148" s="178" t="str">
        <f>IF(ENTRY!B148="S",ENTRY!A148,"na")</f>
        <v>na</v>
      </c>
      <c r="C148" s="178" t="str">
        <f>IF(ENTRY!B148="S",ENTRY!D148,"na")</f>
        <v>na</v>
      </c>
      <c r="D148" s="178" t="str">
        <f>IF(ENTRY!B148="S",ENTRY!B148,"na")</f>
        <v>na</v>
      </c>
      <c r="E148" s="178" t="str">
        <f>IF(ENTRY!B148="S",ENTRY!E148,"na")</f>
        <v>na</v>
      </c>
      <c r="F148" s="178" t="str">
        <f>IFERROR((COUNTIF($G$3:G148,G148)-1)*0.0001+G148,"NA")</f>
        <v>NA</v>
      </c>
      <c r="G148" s="178" t="str">
        <f>IF(ENTRY!B148="S",ENTRY!BJ148,"na")</f>
        <v>na</v>
      </c>
      <c r="H148" s="217" t="str">
        <f>IF(ENTRY!B148="S",ENTRY!BK148,"na")</f>
        <v>na</v>
      </c>
      <c r="J148" s="178" t="str">
        <f>IF(ENTRY!B148="C",ENTRY!A148,"na")</f>
        <v>na</v>
      </c>
      <c r="K148" s="178" t="str">
        <f>IF(ENTRY!B148="C",ENTRY!D148,"na")</f>
        <v>na</v>
      </c>
      <c r="L148" s="178" t="str">
        <f>IF(ENTRY!B148="C",ENTRY!B148,"na")</f>
        <v>na</v>
      </c>
      <c r="M148" s="178" t="str">
        <f>IF(ENTRY!B148="C",ENTRY!E148,"na")</f>
        <v>na</v>
      </c>
      <c r="N148" s="178" t="str">
        <f>IFERROR((COUNTIF($O$3:O148,O148)-1)*0.0001+O148,"NA")</f>
        <v>NA</v>
      </c>
      <c r="O148" s="178" t="str">
        <f>IF(ENTRY!B148="C",ENTRY!BJ148,"na")</f>
        <v>na</v>
      </c>
      <c r="P148" s="178" t="str">
        <f>IF(ENTRY!B148="C",ENTRY!BK148,"na")</f>
        <v>na</v>
      </c>
      <c r="R148" s="178" t="str">
        <f>IF(ENTRY!B148="H",ENTRY!A148,"na")</f>
        <v>na</v>
      </c>
      <c r="S148" s="178" t="str">
        <f>IF(ENTRY!B148="H",ENTRY!D148,"na")</f>
        <v>na</v>
      </c>
      <c r="T148" s="178" t="str">
        <f>IF(ENTRY!B148="H",ENTRY!B148,"na")</f>
        <v>na</v>
      </c>
      <c r="U148" s="178" t="str">
        <f>IF(ENTRY!B148="H",ENTRY!E148,"na")</f>
        <v>na</v>
      </c>
      <c r="V148" s="178" t="str">
        <f>IFERROR((COUNTIF($W$3:W148,W148)-1)*0.0001+W148,"NA")</f>
        <v>NA</v>
      </c>
      <c r="W148" s="178" t="str">
        <f>IF(ENTRY!B148="H",ENTRY!BJ148,"na")</f>
        <v>na</v>
      </c>
      <c r="X148" s="178" t="str">
        <f>IF(ENTRY!B148="H",ENTRY!BK148,"na")</f>
        <v>na</v>
      </c>
    </row>
    <row r="149" spans="2:24" x14ac:dyDescent="0.25">
      <c r="B149" s="178" t="str">
        <f>IF(ENTRY!B149="S",ENTRY!A149,"na")</f>
        <v>na</v>
      </c>
      <c r="C149" s="178" t="str">
        <f>IF(ENTRY!B149="S",ENTRY!D149,"na")</f>
        <v>na</v>
      </c>
      <c r="D149" s="178" t="str">
        <f>IF(ENTRY!B149="S",ENTRY!B149,"na")</f>
        <v>na</v>
      </c>
      <c r="E149" s="178" t="str">
        <f>IF(ENTRY!B149="S",ENTRY!E149,"na")</f>
        <v>na</v>
      </c>
      <c r="F149" s="178" t="str">
        <f>IFERROR((COUNTIF($G$3:G149,G149)-1)*0.0001+G149,"NA")</f>
        <v>NA</v>
      </c>
      <c r="G149" s="178" t="str">
        <f>IF(ENTRY!B149="S",ENTRY!BJ149,"na")</f>
        <v>na</v>
      </c>
      <c r="H149" s="217" t="str">
        <f>IF(ENTRY!B149="S",ENTRY!BK149,"na")</f>
        <v>na</v>
      </c>
      <c r="J149" s="178" t="str">
        <f>IF(ENTRY!B149="C",ENTRY!A149,"na")</f>
        <v>na</v>
      </c>
      <c r="K149" s="178" t="str">
        <f>IF(ENTRY!B149="C",ENTRY!D149,"na")</f>
        <v>na</v>
      </c>
      <c r="L149" s="178" t="str">
        <f>IF(ENTRY!B149="C",ENTRY!B149,"na")</f>
        <v>na</v>
      </c>
      <c r="M149" s="178" t="str">
        <f>IF(ENTRY!B149="C",ENTRY!E149,"na")</f>
        <v>na</v>
      </c>
      <c r="N149" s="178" t="str">
        <f>IFERROR((COUNTIF($O$3:O149,O149)-1)*0.0001+O149,"NA")</f>
        <v>NA</v>
      </c>
      <c r="O149" s="178" t="str">
        <f>IF(ENTRY!B149="C",ENTRY!BJ149,"na")</f>
        <v>na</v>
      </c>
      <c r="P149" s="178" t="str">
        <f>IF(ENTRY!B149="C",ENTRY!BK149,"na")</f>
        <v>na</v>
      </c>
      <c r="R149" s="178" t="str">
        <f>IF(ENTRY!B149="H",ENTRY!A149,"na")</f>
        <v>na</v>
      </c>
      <c r="S149" s="178" t="str">
        <f>IF(ENTRY!B149="H",ENTRY!D149,"na")</f>
        <v>na</v>
      </c>
      <c r="T149" s="178" t="str">
        <f>IF(ENTRY!B149="H",ENTRY!B149,"na")</f>
        <v>na</v>
      </c>
      <c r="U149" s="178" t="str">
        <f>IF(ENTRY!B149="H",ENTRY!E149,"na")</f>
        <v>na</v>
      </c>
      <c r="V149" s="178" t="str">
        <f>IFERROR((COUNTIF($W$3:W149,W149)-1)*0.0001+W149,"NA")</f>
        <v>NA</v>
      </c>
      <c r="W149" s="178" t="str">
        <f>IF(ENTRY!B149="H",ENTRY!BJ149,"na")</f>
        <v>na</v>
      </c>
      <c r="X149" s="178" t="str">
        <f>IF(ENTRY!B149="H",ENTRY!BK149,"na")</f>
        <v>na</v>
      </c>
    </row>
    <row r="150" spans="2:24" x14ac:dyDescent="0.25">
      <c r="B150" s="178" t="str">
        <f>IF(ENTRY!B150="S",ENTRY!A150,"na")</f>
        <v>na</v>
      </c>
      <c r="C150" s="178" t="str">
        <f>IF(ENTRY!B150="S",ENTRY!D150,"na")</f>
        <v>na</v>
      </c>
      <c r="D150" s="178" t="str">
        <f>IF(ENTRY!B150="S",ENTRY!B150,"na")</f>
        <v>na</v>
      </c>
      <c r="E150" s="178" t="str">
        <f>IF(ENTRY!B150="S",ENTRY!E150,"na")</f>
        <v>na</v>
      </c>
      <c r="F150" s="178" t="str">
        <f>IFERROR((COUNTIF($G$3:G150,G150)-1)*0.0001+G150,"NA")</f>
        <v>NA</v>
      </c>
      <c r="G150" s="178" t="str">
        <f>IF(ENTRY!B150="S",ENTRY!BJ150,"na")</f>
        <v>na</v>
      </c>
      <c r="H150" s="217" t="str">
        <f>IF(ENTRY!B150="S",ENTRY!BK150,"na")</f>
        <v>na</v>
      </c>
      <c r="J150" s="178" t="str">
        <f>IF(ENTRY!B150="C",ENTRY!A150,"na")</f>
        <v>na</v>
      </c>
      <c r="K150" s="178" t="str">
        <f>IF(ENTRY!B150="C",ENTRY!D150,"na")</f>
        <v>na</v>
      </c>
      <c r="L150" s="178" t="str">
        <f>IF(ENTRY!B150="C",ENTRY!B150,"na")</f>
        <v>na</v>
      </c>
      <c r="M150" s="178" t="str">
        <f>IF(ENTRY!B150="C",ENTRY!E150,"na")</f>
        <v>na</v>
      </c>
      <c r="N150" s="178" t="str">
        <f>IFERROR((COUNTIF($O$3:O150,O150)-1)*0.0001+O150,"NA")</f>
        <v>NA</v>
      </c>
      <c r="O150" s="178" t="str">
        <f>IF(ENTRY!B150="C",ENTRY!BJ150,"na")</f>
        <v>na</v>
      </c>
      <c r="P150" s="178" t="str">
        <f>IF(ENTRY!B150="C",ENTRY!BK150,"na")</f>
        <v>na</v>
      </c>
      <c r="R150" s="178" t="str">
        <f>IF(ENTRY!B150="H",ENTRY!A150,"na")</f>
        <v>na</v>
      </c>
      <c r="S150" s="178" t="str">
        <f>IF(ENTRY!B150="H",ENTRY!D150,"na")</f>
        <v>na</v>
      </c>
      <c r="T150" s="178" t="str">
        <f>IF(ENTRY!B150="H",ENTRY!B150,"na")</f>
        <v>na</v>
      </c>
      <c r="U150" s="178" t="str">
        <f>IF(ENTRY!B150="H",ENTRY!E150,"na")</f>
        <v>na</v>
      </c>
      <c r="V150" s="178" t="str">
        <f>IFERROR((COUNTIF($W$3:W150,W150)-1)*0.0001+W150,"NA")</f>
        <v>NA</v>
      </c>
      <c r="W150" s="178" t="str">
        <f>IF(ENTRY!B150="H",ENTRY!BJ150,"na")</f>
        <v>na</v>
      </c>
      <c r="X150" s="178" t="str">
        <f>IF(ENTRY!B150="H",ENTRY!BK150,"na")</f>
        <v>na</v>
      </c>
    </row>
    <row r="151" spans="2:24" x14ac:dyDescent="0.25">
      <c r="B151" s="178" t="str">
        <f>IF(ENTRY!B151="S",ENTRY!A151,"na")</f>
        <v>na</v>
      </c>
      <c r="C151" s="178" t="str">
        <f>IF(ENTRY!B151="S",ENTRY!D151,"na")</f>
        <v>na</v>
      </c>
      <c r="D151" s="178" t="str">
        <f>IF(ENTRY!B151="S",ENTRY!B151,"na")</f>
        <v>na</v>
      </c>
      <c r="E151" s="178" t="str">
        <f>IF(ENTRY!B151="S",ENTRY!E151,"na")</f>
        <v>na</v>
      </c>
      <c r="F151" s="178" t="str">
        <f>IFERROR((COUNTIF($G$3:G151,G151)-1)*0.0001+G151,"NA")</f>
        <v>NA</v>
      </c>
      <c r="G151" s="178" t="str">
        <f>IF(ENTRY!B151="S",ENTRY!BJ151,"na")</f>
        <v>na</v>
      </c>
      <c r="H151" s="217" t="str">
        <f>IF(ENTRY!B151="S",ENTRY!BK151,"na")</f>
        <v>na</v>
      </c>
      <c r="J151" s="178" t="str">
        <f>IF(ENTRY!B151="C",ENTRY!A151,"na")</f>
        <v>na</v>
      </c>
      <c r="K151" s="178" t="str">
        <f>IF(ENTRY!B151="C",ENTRY!D151,"na")</f>
        <v>na</v>
      </c>
      <c r="L151" s="178" t="str">
        <f>IF(ENTRY!B151="C",ENTRY!B151,"na")</f>
        <v>na</v>
      </c>
      <c r="M151" s="178" t="str">
        <f>IF(ENTRY!B151="C",ENTRY!E151,"na")</f>
        <v>na</v>
      </c>
      <c r="N151" s="178" t="str">
        <f>IFERROR((COUNTIF($O$3:O151,O151)-1)*0.0001+O151,"NA")</f>
        <v>NA</v>
      </c>
      <c r="O151" s="178" t="str">
        <f>IF(ENTRY!B151="C",ENTRY!BJ151,"na")</f>
        <v>na</v>
      </c>
      <c r="P151" s="178" t="str">
        <f>IF(ENTRY!B151="C",ENTRY!BK151,"na")</f>
        <v>na</v>
      </c>
      <c r="R151" s="178" t="str">
        <f>IF(ENTRY!B151="H",ENTRY!A151,"na")</f>
        <v>na</v>
      </c>
      <c r="S151" s="178" t="str">
        <f>IF(ENTRY!B151="H",ENTRY!D151,"na")</f>
        <v>na</v>
      </c>
      <c r="T151" s="178" t="str">
        <f>IF(ENTRY!B151="H",ENTRY!B151,"na")</f>
        <v>na</v>
      </c>
      <c r="U151" s="178" t="str">
        <f>IF(ENTRY!B151="H",ENTRY!E151,"na")</f>
        <v>na</v>
      </c>
      <c r="V151" s="178" t="str">
        <f>IFERROR((COUNTIF($W$3:W151,W151)-1)*0.0001+W151,"NA")</f>
        <v>NA</v>
      </c>
      <c r="W151" s="178" t="str">
        <f>IF(ENTRY!B151="H",ENTRY!BJ151,"na")</f>
        <v>na</v>
      </c>
      <c r="X151" s="178" t="str">
        <f>IF(ENTRY!B151="H",ENTRY!BK151,"na")</f>
        <v>na</v>
      </c>
    </row>
    <row r="152" spans="2:24" x14ac:dyDescent="0.25">
      <c r="B152" s="178" t="str">
        <f>IF(ENTRY!B152="S",ENTRY!A152,"na")</f>
        <v>na</v>
      </c>
      <c r="C152" s="178" t="str">
        <f>IF(ENTRY!B152="S",ENTRY!D152,"na")</f>
        <v>na</v>
      </c>
      <c r="D152" s="178" t="str">
        <f>IF(ENTRY!B152="S",ENTRY!B152,"na")</f>
        <v>na</v>
      </c>
      <c r="E152" s="178" t="str">
        <f>IF(ENTRY!B152="S",ENTRY!E152,"na")</f>
        <v>na</v>
      </c>
      <c r="F152" s="178" t="str">
        <f>IFERROR((COUNTIF($G$3:G152,G152)-1)*0.0001+G152,"NA")</f>
        <v>NA</v>
      </c>
      <c r="G152" s="178" t="str">
        <f>IF(ENTRY!B152="S",ENTRY!BJ152,"na")</f>
        <v>na</v>
      </c>
      <c r="H152" s="217" t="str">
        <f>IF(ENTRY!B152="S",ENTRY!BK152,"na")</f>
        <v>na</v>
      </c>
      <c r="J152" s="178" t="str">
        <f>IF(ENTRY!B152="C",ENTRY!A152,"na")</f>
        <v>na</v>
      </c>
      <c r="K152" s="178" t="str">
        <f>IF(ENTRY!B152="C",ENTRY!D152,"na")</f>
        <v>na</v>
      </c>
      <c r="L152" s="178" t="str">
        <f>IF(ENTRY!B152="C",ENTRY!B152,"na")</f>
        <v>na</v>
      </c>
      <c r="M152" s="178" t="str">
        <f>IF(ENTRY!B152="C",ENTRY!E152,"na")</f>
        <v>na</v>
      </c>
      <c r="N152" s="178" t="str">
        <f>IFERROR((COUNTIF($O$3:O152,O152)-1)*0.0001+O152,"NA")</f>
        <v>NA</v>
      </c>
      <c r="O152" s="178" t="str">
        <f>IF(ENTRY!B152="C",ENTRY!BJ152,"na")</f>
        <v>na</v>
      </c>
      <c r="P152" s="178" t="str">
        <f>IF(ENTRY!B152="C",ENTRY!BK152,"na")</f>
        <v>na</v>
      </c>
      <c r="R152" s="178" t="str">
        <f>IF(ENTRY!B152="H",ENTRY!A152,"na")</f>
        <v>na</v>
      </c>
      <c r="S152" s="178" t="str">
        <f>IF(ENTRY!B152="H",ENTRY!D152,"na")</f>
        <v>na</v>
      </c>
      <c r="T152" s="178" t="str">
        <f>IF(ENTRY!B152="H",ENTRY!B152,"na")</f>
        <v>na</v>
      </c>
      <c r="U152" s="178" t="str">
        <f>IF(ENTRY!B152="H",ENTRY!E152,"na")</f>
        <v>na</v>
      </c>
      <c r="V152" s="178" t="str">
        <f>IFERROR((COUNTIF($W$3:W152,W152)-1)*0.0001+W152,"NA")</f>
        <v>NA</v>
      </c>
      <c r="W152" s="178" t="str">
        <f>IF(ENTRY!B152="H",ENTRY!BJ152,"na")</f>
        <v>na</v>
      </c>
      <c r="X152" s="178" t="str">
        <f>IF(ENTRY!B152="H",ENTRY!BK152,"na")</f>
        <v>na</v>
      </c>
    </row>
    <row r="153" spans="2:24" x14ac:dyDescent="0.25">
      <c r="B153" s="178" t="str">
        <f>IF(ENTRY!B153="S",ENTRY!A153,"na")</f>
        <v>na</v>
      </c>
      <c r="C153" s="178" t="str">
        <f>IF(ENTRY!B153="S",ENTRY!D153,"na")</f>
        <v>na</v>
      </c>
      <c r="D153" s="178" t="str">
        <f>IF(ENTRY!B153="S",ENTRY!B153,"na")</f>
        <v>na</v>
      </c>
      <c r="E153" s="178" t="str">
        <f>IF(ENTRY!B153="S",ENTRY!E153,"na")</f>
        <v>na</v>
      </c>
      <c r="F153" s="178" t="str">
        <f>IFERROR((COUNTIF($G$3:G153,G153)-1)*0.0001+G153,"NA")</f>
        <v>NA</v>
      </c>
      <c r="G153" s="178" t="str">
        <f>IF(ENTRY!B153="S",ENTRY!BJ153,"na")</f>
        <v>na</v>
      </c>
      <c r="H153" s="217" t="str">
        <f>IF(ENTRY!B153="S",ENTRY!BK153,"na")</f>
        <v>na</v>
      </c>
      <c r="J153" s="178" t="str">
        <f>IF(ENTRY!B153="C",ENTRY!A153,"na")</f>
        <v>na</v>
      </c>
      <c r="K153" s="178" t="str">
        <f>IF(ENTRY!B153="C",ENTRY!D153,"na")</f>
        <v>na</v>
      </c>
      <c r="L153" s="178" t="str">
        <f>IF(ENTRY!B153="C",ENTRY!B153,"na")</f>
        <v>na</v>
      </c>
      <c r="M153" s="178" t="str">
        <f>IF(ENTRY!B153="C",ENTRY!E153,"na")</f>
        <v>na</v>
      </c>
      <c r="N153" s="178" t="str">
        <f>IFERROR((COUNTIF($O$3:O153,O153)-1)*0.0001+O153,"NA")</f>
        <v>NA</v>
      </c>
      <c r="O153" s="178" t="str">
        <f>IF(ENTRY!B153="C",ENTRY!BJ153,"na")</f>
        <v>na</v>
      </c>
      <c r="P153" s="178" t="str">
        <f>IF(ENTRY!B153="C",ENTRY!BK153,"na")</f>
        <v>na</v>
      </c>
      <c r="R153" s="178" t="str">
        <f>IF(ENTRY!B153="H",ENTRY!A153,"na")</f>
        <v>na</v>
      </c>
      <c r="S153" s="178" t="str">
        <f>IF(ENTRY!B153="H",ENTRY!D153,"na")</f>
        <v>na</v>
      </c>
      <c r="T153" s="178" t="str">
        <f>IF(ENTRY!B153="H",ENTRY!B153,"na")</f>
        <v>na</v>
      </c>
      <c r="U153" s="178" t="str">
        <f>IF(ENTRY!B153="H",ENTRY!E153,"na")</f>
        <v>na</v>
      </c>
      <c r="V153" s="178" t="str">
        <f>IFERROR((COUNTIF($W$3:W153,W153)-1)*0.0001+W153,"NA")</f>
        <v>NA</v>
      </c>
      <c r="W153" s="178" t="str">
        <f>IF(ENTRY!B153="H",ENTRY!BJ153,"na")</f>
        <v>na</v>
      </c>
      <c r="X153" s="178" t="str">
        <f>IF(ENTRY!B153="H",ENTRY!BK153,"na")</f>
        <v>na</v>
      </c>
    </row>
    <row r="154" spans="2:24" x14ac:dyDescent="0.25">
      <c r="B154" s="178" t="str">
        <f>IF(ENTRY!B154="S",ENTRY!A154,"na")</f>
        <v>na</v>
      </c>
      <c r="C154" s="178" t="str">
        <f>IF(ENTRY!B154="S",ENTRY!D154,"na")</f>
        <v>na</v>
      </c>
      <c r="D154" s="178" t="str">
        <f>IF(ENTRY!B154="S",ENTRY!B154,"na")</f>
        <v>na</v>
      </c>
      <c r="E154" s="178" t="str">
        <f>IF(ENTRY!B154="S",ENTRY!E154,"na")</f>
        <v>na</v>
      </c>
      <c r="F154" s="178" t="str">
        <f>IFERROR((COUNTIF($G$3:G154,G154)-1)*0.0001+G154,"NA")</f>
        <v>NA</v>
      </c>
      <c r="G154" s="178" t="str">
        <f>IF(ENTRY!B154="S",ENTRY!BJ154,"na")</f>
        <v>na</v>
      </c>
      <c r="H154" s="217" t="str">
        <f>IF(ENTRY!B154="S",ENTRY!BK154,"na")</f>
        <v>na</v>
      </c>
      <c r="J154" s="178" t="str">
        <f>IF(ENTRY!B154="C",ENTRY!A154,"na")</f>
        <v>na</v>
      </c>
      <c r="K154" s="178" t="str">
        <f>IF(ENTRY!B154="C",ENTRY!D154,"na")</f>
        <v>na</v>
      </c>
      <c r="L154" s="178" t="str">
        <f>IF(ENTRY!B154="C",ENTRY!B154,"na")</f>
        <v>na</v>
      </c>
      <c r="M154" s="178" t="str">
        <f>IF(ENTRY!B154="C",ENTRY!E154,"na")</f>
        <v>na</v>
      </c>
      <c r="N154" s="178" t="str">
        <f>IFERROR((COUNTIF($O$3:O154,O154)-1)*0.0001+O154,"NA")</f>
        <v>NA</v>
      </c>
      <c r="O154" s="178" t="str">
        <f>IF(ENTRY!B154="C",ENTRY!BJ154,"na")</f>
        <v>na</v>
      </c>
      <c r="P154" s="178" t="str">
        <f>IF(ENTRY!B154="C",ENTRY!BK154,"na")</f>
        <v>na</v>
      </c>
      <c r="R154" s="178" t="str">
        <f>IF(ENTRY!B154="H",ENTRY!A154,"na")</f>
        <v>na</v>
      </c>
      <c r="S154" s="178" t="str">
        <f>IF(ENTRY!B154="H",ENTRY!D154,"na")</f>
        <v>na</v>
      </c>
      <c r="T154" s="178" t="str">
        <f>IF(ENTRY!B154="H",ENTRY!B154,"na")</f>
        <v>na</v>
      </c>
      <c r="U154" s="178" t="str">
        <f>IF(ENTRY!B154="H",ENTRY!E154,"na")</f>
        <v>na</v>
      </c>
      <c r="V154" s="178" t="str">
        <f>IFERROR((COUNTIF($W$3:W154,W154)-1)*0.0001+W154,"NA")</f>
        <v>NA</v>
      </c>
      <c r="W154" s="178" t="str">
        <f>IF(ENTRY!B154="H",ENTRY!BJ154,"na")</f>
        <v>na</v>
      </c>
      <c r="X154" s="178" t="str">
        <f>IF(ENTRY!B154="H",ENTRY!BK154,"na")</f>
        <v>na</v>
      </c>
    </row>
    <row r="155" spans="2:24" x14ac:dyDescent="0.25">
      <c r="B155" s="178" t="str">
        <f>IF(ENTRY!B155="S",ENTRY!A155,"na")</f>
        <v>na</v>
      </c>
      <c r="C155" s="178" t="str">
        <f>IF(ENTRY!B155="S",ENTRY!D155,"na")</f>
        <v>na</v>
      </c>
      <c r="D155" s="178" t="str">
        <f>IF(ENTRY!B155="S",ENTRY!B155,"na")</f>
        <v>na</v>
      </c>
      <c r="E155" s="178" t="str">
        <f>IF(ENTRY!B155="S",ENTRY!E155,"na")</f>
        <v>na</v>
      </c>
      <c r="F155" s="178" t="str">
        <f>IFERROR((COUNTIF($G$3:G155,G155)-1)*0.0001+G155,"NA")</f>
        <v>NA</v>
      </c>
      <c r="G155" s="178" t="str">
        <f>IF(ENTRY!B155="S",ENTRY!BJ155,"na")</f>
        <v>na</v>
      </c>
      <c r="H155" s="217" t="str">
        <f>IF(ENTRY!B155="S",ENTRY!BK155,"na")</f>
        <v>na</v>
      </c>
      <c r="J155" s="178" t="str">
        <f>IF(ENTRY!B155="C",ENTRY!A155,"na")</f>
        <v>na</v>
      </c>
      <c r="K155" s="178" t="str">
        <f>IF(ENTRY!B155="C",ENTRY!D155,"na")</f>
        <v>na</v>
      </c>
      <c r="L155" s="178" t="str">
        <f>IF(ENTRY!B155="C",ENTRY!B155,"na")</f>
        <v>na</v>
      </c>
      <c r="M155" s="178" t="str">
        <f>IF(ENTRY!B155="C",ENTRY!E155,"na")</f>
        <v>na</v>
      </c>
      <c r="N155" s="178" t="str">
        <f>IFERROR((COUNTIF($O$3:O155,O155)-1)*0.0001+O155,"NA")</f>
        <v>NA</v>
      </c>
      <c r="O155" s="178" t="str">
        <f>IF(ENTRY!B155="C",ENTRY!BJ155,"na")</f>
        <v>na</v>
      </c>
      <c r="P155" s="178" t="str">
        <f>IF(ENTRY!B155="C",ENTRY!BK155,"na")</f>
        <v>na</v>
      </c>
      <c r="R155" s="178" t="str">
        <f>IF(ENTRY!B155="H",ENTRY!A155,"na")</f>
        <v>na</v>
      </c>
      <c r="S155" s="178" t="str">
        <f>IF(ENTRY!B155="H",ENTRY!D155,"na")</f>
        <v>na</v>
      </c>
      <c r="T155" s="178" t="str">
        <f>IF(ENTRY!B155="H",ENTRY!B155,"na")</f>
        <v>na</v>
      </c>
      <c r="U155" s="178" t="str">
        <f>IF(ENTRY!B155="H",ENTRY!E155,"na")</f>
        <v>na</v>
      </c>
      <c r="V155" s="178" t="str">
        <f>IFERROR((COUNTIF($W$3:W155,W155)-1)*0.0001+W155,"NA")</f>
        <v>NA</v>
      </c>
      <c r="W155" s="178" t="str">
        <f>IF(ENTRY!B155="H",ENTRY!BJ155,"na")</f>
        <v>na</v>
      </c>
      <c r="X155" s="178" t="str">
        <f>IF(ENTRY!B155="H",ENTRY!BK155,"na")</f>
        <v>na</v>
      </c>
    </row>
    <row r="156" spans="2:24" x14ac:dyDescent="0.25">
      <c r="B156" s="178" t="str">
        <f>IF(ENTRY!B156="S",ENTRY!A156,"na")</f>
        <v>na</v>
      </c>
      <c r="C156" s="178" t="str">
        <f>IF(ENTRY!B156="S",ENTRY!D156,"na")</f>
        <v>na</v>
      </c>
      <c r="D156" s="178" t="str">
        <f>IF(ENTRY!B156="S",ENTRY!B156,"na")</f>
        <v>na</v>
      </c>
      <c r="E156" s="178" t="str">
        <f>IF(ENTRY!B156="S",ENTRY!E156,"na")</f>
        <v>na</v>
      </c>
      <c r="F156" s="178" t="str">
        <f>IFERROR((COUNTIF($G$3:G156,G156)-1)*0.0001+G156,"NA")</f>
        <v>NA</v>
      </c>
      <c r="G156" s="178" t="str">
        <f>IF(ENTRY!B156="S",ENTRY!BJ156,"na")</f>
        <v>na</v>
      </c>
      <c r="H156" s="217" t="str">
        <f>IF(ENTRY!B156="S",ENTRY!BK156,"na")</f>
        <v>na</v>
      </c>
      <c r="J156" s="178" t="str">
        <f>IF(ENTRY!B156="C",ENTRY!A156,"na")</f>
        <v>na</v>
      </c>
      <c r="K156" s="178" t="str">
        <f>IF(ENTRY!B156="C",ENTRY!D156,"na")</f>
        <v>na</v>
      </c>
      <c r="L156" s="178" t="str">
        <f>IF(ENTRY!B156="C",ENTRY!B156,"na")</f>
        <v>na</v>
      </c>
      <c r="M156" s="178" t="str">
        <f>IF(ENTRY!B156="C",ENTRY!E156,"na")</f>
        <v>na</v>
      </c>
      <c r="N156" s="178" t="str">
        <f>IFERROR((COUNTIF($O$3:O156,O156)-1)*0.0001+O156,"NA")</f>
        <v>NA</v>
      </c>
      <c r="O156" s="178" t="str">
        <f>IF(ENTRY!B156="C",ENTRY!BJ156,"na")</f>
        <v>na</v>
      </c>
      <c r="P156" s="178" t="str">
        <f>IF(ENTRY!B156="C",ENTRY!BK156,"na")</f>
        <v>na</v>
      </c>
      <c r="R156" s="178" t="str">
        <f>IF(ENTRY!B156="H",ENTRY!A156,"na")</f>
        <v>na</v>
      </c>
      <c r="S156" s="178" t="str">
        <f>IF(ENTRY!B156="H",ENTRY!D156,"na")</f>
        <v>na</v>
      </c>
      <c r="T156" s="178" t="str">
        <f>IF(ENTRY!B156="H",ENTRY!B156,"na")</f>
        <v>na</v>
      </c>
      <c r="U156" s="178" t="str">
        <f>IF(ENTRY!B156="H",ENTRY!E156,"na")</f>
        <v>na</v>
      </c>
      <c r="V156" s="178" t="str">
        <f>IFERROR((COUNTIF($W$3:W156,W156)-1)*0.0001+W156,"NA")</f>
        <v>NA</v>
      </c>
      <c r="W156" s="178" t="str">
        <f>IF(ENTRY!B156="H",ENTRY!BJ156,"na")</f>
        <v>na</v>
      </c>
      <c r="X156" s="178" t="str">
        <f>IF(ENTRY!B156="H",ENTRY!BK156,"na")</f>
        <v>na</v>
      </c>
    </row>
    <row r="157" spans="2:24" x14ac:dyDescent="0.25">
      <c r="B157" s="178" t="str">
        <f>IF(ENTRY!B157="S",ENTRY!A157,"na")</f>
        <v>na</v>
      </c>
      <c r="C157" s="178" t="str">
        <f>IF(ENTRY!B157="S",ENTRY!D157,"na")</f>
        <v>na</v>
      </c>
      <c r="D157" s="178" t="str">
        <f>IF(ENTRY!B157="S",ENTRY!B157,"na")</f>
        <v>na</v>
      </c>
      <c r="E157" s="178" t="str">
        <f>IF(ENTRY!B157="S",ENTRY!E157,"na")</f>
        <v>na</v>
      </c>
      <c r="F157" s="178" t="str">
        <f>IFERROR((COUNTIF($G$3:G157,G157)-1)*0.0001+G157,"NA")</f>
        <v>NA</v>
      </c>
      <c r="G157" s="178" t="str">
        <f>IF(ENTRY!B157="S",ENTRY!BJ157,"na")</f>
        <v>na</v>
      </c>
      <c r="H157" s="217" t="str">
        <f>IF(ENTRY!B157="S",ENTRY!BK157,"na")</f>
        <v>na</v>
      </c>
      <c r="J157" s="178" t="str">
        <f>IF(ENTRY!B157="C",ENTRY!A157,"na")</f>
        <v>na</v>
      </c>
      <c r="K157" s="178" t="str">
        <f>IF(ENTRY!B157="C",ENTRY!D157,"na")</f>
        <v>na</v>
      </c>
      <c r="L157" s="178" t="str">
        <f>IF(ENTRY!B157="C",ENTRY!B157,"na")</f>
        <v>na</v>
      </c>
      <c r="M157" s="178" t="str">
        <f>IF(ENTRY!B157="C",ENTRY!E157,"na")</f>
        <v>na</v>
      </c>
      <c r="N157" s="178" t="str">
        <f>IFERROR((COUNTIF($O$3:O157,O157)-1)*0.0001+O157,"NA")</f>
        <v>NA</v>
      </c>
      <c r="O157" s="178" t="str">
        <f>IF(ENTRY!B157="C",ENTRY!BJ157,"na")</f>
        <v>na</v>
      </c>
      <c r="P157" s="178" t="str">
        <f>IF(ENTRY!B157="C",ENTRY!BK157,"na")</f>
        <v>na</v>
      </c>
      <c r="R157" s="178" t="str">
        <f>IF(ENTRY!B157="H",ENTRY!A157,"na")</f>
        <v>na</v>
      </c>
      <c r="S157" s="178" t="str">
        <f>IF(ENTRY!B157="H",ENTRY!D157,"na")</f>
        <v>na</v>
      </c>
      <c r="T157" s="178" t="str">
        <f>IF(ENTRY!B157="H",ENTRY!B157,"na")</f>
        <v>na</v>
      </c>
      <c r="U157" s="178" t="str">
        <f>IF(ENTRY!B157="H",ENTRY!E157,"na")</f>
        <v>na</v>
      </c>
      <c r="V157" s="178" t="str">
        <f>IFERROR((COUNTIF($W$3:W157,W157)-1)*0.0001+W157,"NA")</f>
        <v>NA</v>
      </c>
      <c r="W157" s="178" t="str">
        <f>IF(ENTRY!B157="H",ENTRY!BJ157,"na")</f>
        <v>na</v>
      </c>
      <c r="X157" s="178" t="str">
        <f>IF(ENTRY!B157="H",ENTRY!BK157,"na")</f>
        <v>na</v>
      </c>
    </row>
    <row r="158" spans="2:24" x14ac:dyDescent="0.25">
      <c r="B158" s="178" t="str">
        <f>IF(ENTRY!B158="S",ENTRY!A158,"na")</f>
        <v>na</v>
      </c>
      <c r="C158" s="178" t="str">
        <f>IF(ENTRY!B158="S",ENTRY!D158,"na")</f>
        <v>na</v>
      </c>
      <c r="D158" s="178" t="str">
        <f>IF(ENTRY!B158="S",ENTRY!B158,"na")</f>
        <v>na</v>
      </c>
      <c r="E158" s="178" t="str">
        <f>IF(ENTRY!B158="S",ENTRY!E158,"na")</f>
        <v>na</v>
      </c>
      <c r="F158" s="178" t="str">
        <f>IFERROR((COUNTIF($G$3:G158,G158)-1)*0.0001+G158,"NA")</f>
        <v>NA</v>
      </c>
      <c r="G158" s="178" t="str">
        <f>IF(ENTRY!B158="S",ENTRY!BJ158,"na")</f>
        <v>na</v>
      </c>
      <c r="H158" s="217" t="str">
        <f>IF(ENTRY!B158="S",ENTRY!BK158,"na")</f>
        <v>na</v>
      </c>
      <c r="J158" s="178" t="str">
        <f>IF(ENTRY!B158="C",ENTRY!A158,"na")</f>
        <v>na</v>
      </c>
      <c r="K158" s="178" t="str">
        <f>IF(ENTRY!B158="C",ENTRY!D158,"na")</f>
        <v>na</v>
      </c>
      <c r="L158" s="178" t="str">
        <f>IF(ENTRY!B158="C",ENTRY!B158,"na")</f>
        <v>na</v>
      </c>
      <c r="M158" s="178" t="str">
        <f>IF(ENTRY!B158="C",ENTRY!E158,"na")</f>
        <v>na</v>
      </c>
      <c r="N158" s="178" t="str">
        <f>IFERROR((COUNTIF($O$3:O158,O158)-1)*0.0001+O158,"NA")</f>
        <v>NA</v>
      </c>
      <c r="O158" s="178" t="str">
        <f>IF(ENTRY!B158="C",ENTRY!BJ158,"na")</f>
        <v>na</v>
      </c>
      <c r="P158" s="178" t="str">
        <f>IF(ENTRY!B158="C",ENTRY!BK158,"na")</f>
        <v>na</v>
      </c>
      <c r="R158" s="178" t="str">
        <f>IF(ENTRY!B158="H",ENTRY!A158,"na")</f>
        <v>na</v>
      </c>
      <c r="S158" s="178" t="str">
        <f>IF(ENTRY!B158="H",ENTRY!D158,"na")</f>
        <v>na</v>
      </c>
      <c r="T158" s="178" t="str">
        <f>IF(ENTRY!B158="H",ENTRY!B158,"na")</f>
        <v>na</v>
      </c>
      <c r="U158" s="178" t="str">
        <f>IF(ENTRY!B158="H",ENTRY!E158,"na")</f>
        <v>na</v>
      </c>
      <c r="V158" s="178" t="str">
        <f>IFERROR((COUNTIF($W$3:W158,W158)-1)*0.0001+W158,"NA")</f>
        <v>NA</v>
      </c>
      <c r="W158" s="178" t="str">
        <f>IF(ENTRY!B158="H",ENTRY!BJ158,"na")</f>
        <v>na</v>
      </c>
      <c r="X158" s="178" t="str">
        <f>IF(ENTRY!B158="H",ENTRY!BK158,"na")</f>
        <v>na</v>
      </c>
    </row>
    <row r="159" spans="2:24" x14ac:dyDescent="0.25">
      <c r="B159" s="178" t="str">
        <f>IF(ENTRY!B159="S",ENTRY!A159,"na")</f>
        <v>na</v>
      </c>
      <c r="C159" s="178" t="str">
        <f>IF(ENTRY!B159="S",ENTRY!D159,"na")</f>
        <v>na</v>
      </c>
      <c r="D159" s="178" t="str">
        <f>IF(ENTRY!B159="S",ENTRY!B159,"na")</f>
        <v>na</v>
      </c>
      <c r="E159" s="178" t="str">
        <f>IF(ENTRY!B159="S",ENTRY!E159,"na")</f>
        <v>na</v>
      </c>
      <c r="F159" s="178" t="str">
        <f>IFERROR((COUNTIF($G$3:G159,G159)-1)*0.0001+G159,"NA")</f>
        <v>NA</v>
      </c>
      <c r="G159" s="178" t="str">
        <f>IF(ENTRY!B159="S",ENTRY!BJ159,"na")</f>
        <v>na</v>
      </c>
      <c r="H159" s="217" t="str">
        <f>IF(ENTRY!B159="S",ENTRY!BK159,"na")</f>
        <v>na</v>
      </c>
      <c r="J159" s="178" t="str">
        <f>IF(ENTRY!B159="C",ENTRY!A159,"na")</f>
        <v>na</v>
      </c>
      <c r="K159" s="178" t="str">
        <f>IF(ENTRY!B159="C",ENTRY!D159,"na")</f>
        <v>na</v>
      </c>
      <c r="L159" s="178" t="str">
        <f>IF(ENTRY!B159="C",ENTRY!B159,"na")</f>
        <v>na</v>
      </c>
      <c r="M159" s="178" t="str">
        <f>IF(ENTRY!B159="C",ENTRY!E159,"na")</f>
        <v>na</v>
      </c>
      <c r="N159" s="178" t="str">
        <f>IFERROR((COUNTIF($O$3:O159,O159)-1)*0.0001+O159,"NA")</f>
        <v>NA</v>
      </c>
      <c r="O159" s="178" t="str">
        <f>IF(ENTRY!B159="C",ENTRY!BJ159,"na")</f>
        <v>na</v>
      </c>
      <c r="P159" s="178" t="str">
        <f>IF(ENTRY!B159="C",ENTRY!BK159,"na")</f>
        <v>na</v>
      </c>
      <c r="R159" s="178" t="str">
        <f>IF(ENTRY!B159="H",ENTRY!A159,"na")</f>
        <v>na</v>
      </c>
      <c r="S159" s="178" t="str">
        <f>IF(ENTRY!B159="H",ENTRY!D159,"na")</f>
        <v>na</v>
      </c>
      <c r="T159" s="178" t="str">
        <f>IF(ENTRY!B159="H",ENTRY!B159,"na")</f>
        <v>na</v>
      </c>
      <c r="U159" s="178" t="str">
        <f>IF(ENTRY!B159="H",ENTRY!E159,"na")</f>
        <v>na</v>
      </c>
      <c r="V159" s="178" t="str">
        <f>IFERROR((COUNTIF($W$3:W159,W159)-1)*0.0001+W159,"NA")</f>
        <v>NA</v>
      </c>
      <c r="W159" s="178" t="str">
        <f>IF(ENTRY!B159="H",ENTRY!BJ159,"na")</f>
        <v>na</v>
      </c>
      <c r="X159" s="178" t="str">
        <f>IF(ENTRY!B159="H",ENTRY!BK159,"na")</f>
        <v>na</v>
      </c>
    </row>
    <row r="160" spans="2:24" x14ac:dyDescent="0.25">
      <c r="B160" s="178" t="str">
        <f>IF(ENTRY!B160="S",ENTRY!A160,"na")</f>
        <v>na</v>
      </c>
      <c r="C160" s="178" t="str">
        <f>IF(ENTRY!B160="S",ENTRY!D160,"na")</f>
        <v>na</v>
      </c>
      <c r="D160" s="178" t="str">
        <f>IF(ENTRY!B160="S",ENTRY!B160,"na")</f>
        <v>na</v>
      </c>
      <c r="E160" s="178" t="str">
        <f>IF(ENTRY!B160="S",ENTRY!E160,"na")</f>
        <v>na</v>
      </c>
      <c r="F160" s="178" t="str">
        <f>IFERROR((COUNTIF($G$3:G160,G160)-1)*0.0001+G160,"NA")</f>
        <v>NA</v>
      </c>
      <c r="G160" s="178" t="str">
        <f>IF(ENTRY!B160="S",ENTRY!BJ160,"na")</f>
        <v>na</v>
      </c>
      <c r="H160" s="217" t="str">
        <f>IF(ENTRY!B160="S",ENTRY!BK160,"na")</f>
        <v>na</v>
      </c>
      <c r="J160" s="178" t="str">
        <f>IF(ENTRY!B160="C",ENTRY!A160,"na")</f>
        <v>na</v>
      </c>
      <c r="K160" s="178" t="str">
        <f>IF(ENTRY!B160="C",ENTRY!D160,"na")</f>
        <v>na</v>
      </c>
      <c r="L160" s="178" t="str">
        <f>IF(ENTRY!B160="C",ENTRY!B160,"na")</f>
        <v>na</v>
      </c>
      <c r="M160" s="178" t="str">
        <f>IF(ENTRY!B160="C",ENTRY!E160,"na")</f>
        <v>na</v>
      </c>
      <c r="N160" s="178" t="str">
        <f>IFERROR((COUNTIF($O$3:O160,O160)-1)*0.0001+O160,"NA")</f>
        <v>NA</v>
      </c>
      <c r="O160" s="178" t="str">
        <f>IF(ENTRY!B160="C",ENTRY!BJ160,"na")</f>
        <v>na</v>
      </c>
      <c r="P160" s="178" t="str">
        <f>IF(ENTRY!B160="C",ENTRY!BK160,"na")</f>
        <v>na</v>
      </c>
      <c r="R160" s="178" t="str">
        <f>IF(ENTRY!B160="H",ENTRY!A160,"na")</f>
        <v>na</v>
      </c>
      <c r="S160" s="178" t="str">
        <f>IF(ENTRY!B160="H",ENTRY!D160,"na")</f>
        <v>na</v>
      </c>
      <c r="T160" s="178" t="str">
        <f>IF(ENTRY!B160="H",ENTRY!B160,"na")</f>
        <v>na</v>
      </c>
      <c r="U160" s="178" t="str">
        <f>IF(ENTRY!B160="H",ENTRY!E160,"na")</f>
        <v>na</v>
      </c>
      <c r="V160" s="178" t="str">
        <f>IFERROR((COUNTIF($W$3:W160,W160)-1)*0.0001+W160,"NA")</f>
        <v>NA</v>
      </c>
      <c r="W160" s="178" t="str">
        <f>IF(ENTRY!B160="H",ENTRY!BJ160,"na")</f>
        <v>na</v>
      </c>
      <c r="X160" s="178" t="str">
        <f>IF(ENTRY!B160="H",ENTRY!BK160,"na")</f>
        <v>na</v>
      </c>
    </row>
    <row r="161" spans="2:24" x14ac:dyDescent="0.25">
      <c r="B161" s="178" t="str">
        <f>IF(ENTRY!B161="S",ENTRY!A161,"na")</f>
        <v>na</v>
      </c>
      <c r="C161" s="178" t="str">
        <f>IF(ENTRY!B161="S",ENTRY!D161,"na")</f>
        <v>na</v>
      </c>
      <c r="D161" s="178" t="str">
        <f>IF(ENTRY!B161="S",ENTRY!B161,"na")</f>
        <v>na</v>
      </c>
      <c r="E161" s="178" t="str">
        <f>IF(ENTRY!B161="S",ENTRY!E161,"na")</f>
        <v>na</v>
      </c>
      <c r="F161" s="178" t="str">
        <f>IFERROR((COUNTIF($G$3:G161,G161)-1)*0.0001+G161,"NA")</f>
        <v>NA</v>
      </c>
      <c r="G161" s="178" t="str">
        <f>IF(ENTRY!B161="S",ENTRY!BJ161,"na")</f>
        <v>na</v>
      </c>
      <c r="H161" s="217" t="str">
        <f>IF(ENTRY!B161="S",ENTRY!BK161,"na")</f>
        <v>na</v>
      </c>
      <c r="J161" s="178" t="str">
        <f>IF(ENTRY!B161="C",ENTRY!A161,"na")</f>
        <v>na</v>
      </c>
      <c r="K161" s="178" t="str">
        <f>IF(ENTRY!B161="C",ENTRY!D161,"na")</f>
        <v>na</v>
      </c>
      <c r="L161" s="178" t="str">
        <f>IF(ENTRY!B161="C",ENTRY!B161,"na")</f>
        <v>na</v>
      </c>
      <c r="M161" s="178" t="str">
        <f>IF(ENTRY!B161="C",ENTRY!E161,"na")</f>
        <v>na</v>
      </c>
      <c r="N161" s="178" t="str">
        <f>IFERROR((COUNTIF($O$3:O161,O161)-1)*0.0001+O161,"NA")</f>
        <v>NA</v>
      </c>
      <c r="O161" s="178" t="str">
        <f>IF(ENTRY!B161="C",ENTRY!BJ161,"na")</f>
        <v>na</v>
      </c>
      <c r="P161" s="178" t="str">
        <f>IF(ENTRY!B161="C",ENTRY!BK161,"na")</f>
        <v>na</v>
      </c>
      <c r="R161" s="178" t="str">
        <f>IF(ENTRY!B161="H",ENTRY!A161,"na")</f>
        <v>na</v>
      </c>
      <c r="S161" s="178" t="str">
        <f>IF(ENTRY!B161="H",ENTRY!D161,"na")</f>
        <v>na</v>
      </c>
      <c r="T161" s="178" t="str">
        <f>IF(ENTRY!B161="H",ENTRY!B161,"na")</f>
        <v>na</v>
      </c>
      <c r="U161" s="178" t="str">
        <f>IF(ENTRY!B161="H",ENTRY!E161,"na")</f>
        <v>na</v>
      </c>
      <c r="V161" s="178" t="str">
        <f>IFERROR((COUNTIF($W$3:W161,W161)-1)*0.0001+W161,"NA")</f>
        <v>NA</v>
      </c>
      <c r="W161" s="178" t="str">
        <f>IF(ENTRY!B161="H",ENTRY!BJ161,"na")</f>
        <v>na</v>
      </c>
      <c r="X161" s="178" t="str">
        <f>IF(ENTRY!B161="H",ENTRY!BK161,"na")</f>
        <v>na</v>
      </c>
    </row>
    <row r="162" spans="2:24" x14ac:dyDescent="0.25">
      <c r="B162" s="178" t="str">
        <f>IF(ENTRY!B162="S",ENTRY!A162,"na")</f>
        <v>na</v>
      </c>
      <c r="C162" s="178" t="str">
        <f>IF(ENTRY!B162="S",ENTRY!D162,"na")</f>
        <v>na</v>
      </c>
      <c r="D162" s="178" t="str">
        <f>IF(ENTRY!B162="S",ENTRY!B162,"na")</f>
        <v>na</v>
      </c>
      <c r="E162" s="178" t="str">
        <f>IF(ENTRY!B162="S",ENTRY!E162,"na")</f>
        <v>na</v>
      </c>
      <c r="F162" s="178" t="str">
        <f>IFERROR((COUNTIF($G$3:G162,G162)-1)*0.0001+G162,"NA")</f>
        <v>NA</v>
      </c>
      <c r="G162" s="178" t="str">
        <f>IF(ENTRY!B162="S",ENTRY!BJ162,"na")</f>
        <v>na</v>
      </c>
      <c r="H162" s="217" t="str">
        <f>IF(ENTRY!B162="S",ENTRY!BK162,"na")</f>
        <v>na</v>
      </c>
      <c r="J162" s="178" t="str">
        <f>IF(ENTRY!B162="C",ENTRY!A162,"na")</f>
        <v>na</v>
      </c>
      <c r="K162" s="178" t="str">
        <f>IF(ENTRY!B162="C",ENTRY!D162,"na")</f>
        <v>na</v>
      </c>
      <c r="L162" s="178" t="str">
        <f>IF(ENTRY!B162="C",ENTRY!B162,"na")</f>
        <v>na</v>
      </c>
      <c r="M162" s="178" t="str">
        <f>IF(ENTRY!B162="C",ENTRY!E162,"na")</f>
        <v>na</v>
      </c>
      <c r="N162" s="178" t="str">
        <f>IFERROR((COUNTIF($O$3:O162,O162)-1)*0.0001+O162,"NA")</f>
        <v>NA</v>
      </c>
      <c r="O162" s="178" t="str">
        <f>IF(ENTRY!B162="C",ENTRY!BJ162,"na")</f>
        <v>na</v>
      </c>
      <c r="P162" s="178" t="str">
        <f>IF(ENTRY!B162="C",ENTRY!BK162,"na")</f>
        <v>na</v>
      </c>
      <c r="R162" s="178" t="str">
        <f>IF(ENTRY!B162="H",ENTRY!A162,"na")</f>
        <v>na</v>
      </c>
      <c r="S162" s="178" t="str">
        <f>IF(ENTRY!B162="H",ENTRY!D162,"na")</f>
        <v>na</v>
      </c>
      <c r="T162" s="178" t="str">
        <f>IF(ENTRY!B162="H",ENTRY!B162,"na")</f>
        <v>na</v>
      </c>
      <c r="U162" s="178" t="str">
        <f>IF(ENTRY!B162="H",ENTRY!E162,"na")</f>
        <v>na</v>
      </c>
      <c r="V162" s="178" t="str">
        <f>IFERROR((COUNTIF($W$3:W162,W162)-1)*0.0001+W162,"NA")</f>
        <v>NA</v>
      </c>
      <c r="W162" s="178" t="str">
        <f>IF(ENTRY!B162="H",ENTRY!BJ162,"na")</f>
        <v>na</v>
      </c>
      <c r="X162" s="178" t="str">
        <f>IF(ENTRY!B162="H",ENTRY!BK162,"na")</f>
        <v>na</v>
      </c>
    </row>
    <row r="163" spans="2:24" x14ac:dyDescent="0.25">
      <c r="B163" s="178" t="str">
        <f>IF(ENTRY!B163="S",ENTRY!A163,"na")</f>
        <v>na</v>
      </c>
      <c r="C163" s="178" t="str">
        <f>IF(ENTRY!B163="S",ENTRY!D163,"na")</f>
        <v>na</v>
      </c>
      <c r="D163" s="178" t="str">
        <f>IF(ENTRY!B163="S",ENTRY!B163,"na")</f>
        <v>na</v>
      </c>
      <c r="E163" s="178" t="str">
        <f>IF(ENTRY!B163="S",ENTRY!E163,"na")</f>
        <v>na</v>
      </c>
      <c r="F163" s="178" t="str">
        <f>IFERROR((COUNTIF($G$3:G163,G163)-1)*0.0001+G163,"NA")</f>
        <v>NA</v>
      </c>
      <c r="G163" s="178" t="str">
        <f>IF(ENTRY!B163="S",ENTRY!BJ163,"na")</f>
        <v>na</v>
      </c>
      <c r="H163" s="217" t="str">
        <f>IF(ENTRY!B163="S",ENTRY!BK163,"na")</f>
        <v>na</v>
      </c>
      <c r="J163" s="178" t="str">
        <f>IF(ENTRY!B163="C",ENTRY!A163,"na")</f>
        <v>na</v>
      </c>
      <c r="K163" s="178" t="str">
        <f>IF(ENTRY!B163="C",ENTRY!D163,"na")</f>
        <v>na</v>
      </c>
      <c r="L163" s="178" t="str">
        <f>IF(ENTRY!B163="C",ENTRY!B163,"na")</f>
        <v>na</v>
      </c>
      <c r="M163" s="178" t="str">
        <f>IF(ENTRY!B163="C",ENTRY!E163,"na")</f>
        <v>na</v>
      </c>
      <c r="N163" s="178" t="str">
        <f>IFERROR((COUNTIF($O$3:O163,O163)-1)*0.0001+O163,"NA")</f>
        <v>NA</v>
      </c>
      <c r="O163" s="178" t="str">
        <f>IF(ENTRY!B163="C",ENTRY!BJ163,"na")</f>
        <v>na</v>
      </c>
      <c r="P163" s="178" t="str">
        <f>IF(ENTRY!B163="C",ENTRY!BK163,"na")</f>
        <v>na</v>
      </c>
      <c r="R163" s="178" t="str">
        <f>IF(ENTRY!B163="H",ENTRY!A163,"na")</f>
        <v>na</v>
      </c>
      <c r="S163" s="178" t="str">
        <f>IF(ENTRY!B163="H",ENTRY!D163,"na")</f>
        <v>na</v>
      </c>
      <c r="T163" s="178" t="str">
        <f>IF(ENTRY!B163="H",ENTRY!B163,"na")</f>
        <v>na</v>
      </c>
      <c r="U163" s="178" t="str">
        <f>IF(ENTRY!B163="H",ENTRY!E163,"na")</f>
        <v>na</v>
      </c>
      <c r="V163" s="178" t="str">
        <f>IFERROR((COUNTIF($W$3:W163,W163)-1)*0.0001+W163,"NA")</f>
        <v>NA</v>
      </c>
      <c r="W163" s="178" t="str">
        <f>IF(ENTRY!B163="H",ENTRY!BJ163,"na")</f>
        <v>na</v>
      </c>
      <c r="X163" s="178" t="str">
        <f>IF(ENTRY!B163="H",ENTRY!BK163,"na")</f>
        <v>na</v>
      </c>
    </row>
    <row r="164" spans="2:24" x14ac:dyDescent="0.25">
      <c r="B164" s="178" t="str">
        <f>IF(ENTRY!B164="S",ENTRY!A164,"na")</f>
        <v>na</v>
      </c>
      <c r="C164" s="178" t="str">
        <f>IF(ENTRY!B164="S",ENTRY!D164,"na")</f>
        <v>na</v>
      </c>
      <c r="D164" s="178" t="str">
        <f>IF(ENTRY!B164="S",ENTRY!B164,"na")</f>
        <v>na</v>
      </c>
      <c r="E164" s="178" t="str">
        <f>IF(ENTRY!B164="S",ENTRY!E164,"na")</f>
        <v>na</v>
      </c>
      <c r="F164" s="178" t="str">
        <f>IFERROR((COUNTIF($G$3:G164,G164)-1)*0.0001+G164,"NA")</f>
        <v>NA</v>
      </c>
      <c r="G164" s="178" t="str">
        <f>IF(ENTRY!B164="S",ENTRY!BJ164,"na")</f>
        <v>na</v>
      </c>
      <c r="H164" s="217" t="str">
        <f>IF(ENTRY!B164="S",ENTRY!BK164,"na")</f>
        <v>na</v>
      </c>
      <c r="J164" s="178" t="str">
        <f>IF(ENTRY!B164="C",ENTRY!A164,"na")</f>
        <v>na</v>
      </c>
      <c r="K164" s="178" t="str">
        <f>IF(ENTRY!B164="C",ENTRY!D164,"na")</f>
        <v>na</v>
      </c>
      <c r="L164" s="178" t="str">
        <f>IF(ENTRY!B164="C",ENTRY!B164,"na")</f>
        <v>na</v>
      </c>
      <c r="M164" s="178" t="str">
        <f>IF(ENTRY!B164="C",ENTRY!E164,"na")</f>
        <v>na</v>
      </c>
      <c r="N164" s="178" t="str">
        <f>IFERROR((COUNTIF($O$3:O164,O164)-1)*0.0001+O164,"NA")</f>
        <v>NA</v>
      </c>
      <c r="O164" s="178" t="str">
        <f>IF(ENTRY!B164="C",ENTRY!BJ164,"na")</f>
        <v>na</v>
      </c>
      <c r="P164" s="178" t="str">
        <f>IF(ENTRY!B164="C",ENTRY!BK164,"na")</f>
        <v>na</v>
      </c>
      <c r="R164" s="178" t="str">
        <f>IF(ENTRY!B164="H",ENTRY!A164,"na")</f>
        <v>na</v>
      </c>
      <c r="S164" s="178" t="str">
        <f>IF(ENTRY!B164="H",ENTRY!D164,"na")</f>
        <v>na</v>
      </c>
      <c r="T164" s="178" t="str">
        <f>IF(ENTRY!B164="H",ENTRY!B164,"na")</f>
        <v>na</v>
      </c>
      <c r="U164" s="178" t="str">
        <f>IF(ENTRY!B164="H",ENTRY!E164,"na")</f>
        <v>na</v>
      </c>
      <c r="V164" s="178" t="str">
        <f>IFERROR((COUNTIF($W$3:W164,W164)-1)*0.0001+W164,"NA")</f>
        <v>NA</v>
      </c>
      <c r="W164" s="178" t="str">
        <f>IF(ENTRY!B164="H",ENTRY!BJ164,"na")</f>
        <v>na</v>
      </c>
      <c r="X164" s="178" t="str">
        <f>IF(ENTRY!B164="H",ENTRY!BK164,"na")</f>
        <v>na</v>
      </c>
    </row>
    <row r="165" spans="2:24" x14ac:dyDescent="0.25">
      <c r="B165" s="178" t="str">
        <f>IF(ENTRY!B165="S",ENTRY!A165,"na")</f>
        <v>na</v>
      </c>
      <c r="C165" s="178" t="str">
        <f>IF(ENTRY!B165="S",ENTRY!D165,"na")</f>
        <v>na</v>
      </c>
      <c r="D165" s="178" t="str">
        <f>IF(ENTRY!B165="S",ENTRY!B165,"na")</f>
        <v>na</v>
      </c>
      <c r="E165" s="178" t="str">
        <f>IF(ENTRY!B165="S",ENTRY!E165,"na")</f>
        <v>na</v>
      </c>
      <c r="F165" s="178" t="str">
        <f>IFERROR((COUNTIF($G$3:G165,G165)-1)*0.0001+G165,"NA")</f>
        <v>NA</v>
      </c>
      <c r="G165" s="178" t="str">
        <f>IF(ENTRY!B165="S",ENTRY!BJ165,"na")</f>
        <v>na</v>
      </c>
      <c r="H165" s="217" t="str">
        <f>IF(ENTRY!B165="S",ENTRY!BK165,"na")</f>
        <v>na</v>
      </c>
      <c r="J165" s="178" t="str">
        <f>IF(ENTRY!B165="C",ENTRY!A165,"na")</f>
        <v>na</v>
      </c>
      <c r="K165" s="178" t="str">
        <f>IF(ENTRY!B165="C",ENTRY!D165,"na")</f>
        <v>na</v>
      </c>
      <c r="L165" s="178" t="str">
        <f>IF(ENTRY!B165="C",ENTRY!B165,"na")</f>
        <v>na</v>
      </c>
      <c r="M165" s="178" t="str">
        <f>IF(ENTRY!B165="C",ENTRY!E165,"na")</f>
        <v>na</v>
      </c>
      <c r="N165" s="178" t="str">
        <f>IFERROR((COUNTIF($O$3:O165,O165)-1)*0.0001+O165,"NA")</f>
        <v>NA</v>
      </c>
      <c r="O165" s="178" t="str">
        <f>IF(ENTRY!B165="C",ENTRY!BJ165,"na")</f>
        <v>na</v>
      </c>
      <c r="P165" s="178" t="str">
        <f>IF(ENTRY!B165="C",ENTRY!BK165,"na")</f>
        <v>na</v>
      </c>
      <c r="R165" s="178" t="str">
        <f>IF(ENTRY!B165="H",ENTRY!A165,"na")</f>
        <v>na</v>
      </c>
      <c r="S165" s="178" t="str">
        <f>IF(ENTRY!B165="H",ENTRY!D165,"na")</f>
        <v>na</v>
      </c>
      <c r="T165" s="178" t="str">
        <f>IF(ENTRY!B165="H",ENTRY!B165,"na")</f>
        <v>na</v>
      </c>
      <c r="U165" s="178" t="str">
        <f>IF(ENTRY!B165="H",ENTRY!E165,"na")</f>
        <v>na</v>
      </c>
      <c r="V165" s="178" t="str">
        <f>IFERROR((COUNTIF($W$3:W165,W165)-1)*0.0001+W165,"NA")</f>
        <v>NA</v>
      </c>
      <c r="W165" s="178" t="str">
        <f>IF(ENTRY!B165="H",ENTRY!BJ165,"na")</f>
        <v>na</v>
      </c>
      <c r="X165" s="178" t="str">
        <f>IF(ENTRY!B165="H",ENTRY!BK165,"na")</f>
        <v>na</v>
      </c>
    </row>
    <row r="166" spans="2:24" x14ac:dyDescent="0.25">
      <c r="B166" s="178" t="str">
        <f>IF(ENTRY!B166="S",ENTRY!A166,"na")</f>
        <v>na</v>
      </c>
      <c r="C166" s="178" t="str">
        <f>IF(ENTRY!B166="S",ENTRY!D166,"na")</f>
        <v>na</v>
      </c>
      <c r="D166" s="178" t="str">
        <f>IF(ENTRY!B166="S",ENTRY!B166,"na")</f>
        <v>na</v>
      </c>
      <c r="E166" s="178" t="str">
        <f>IF(ENTRY!B166="S",ENTRY!E166,"na")</f>
        <v>na</v>
      </c>
      <c r="F166" s="178" t="str">
        <f>IFERROR((COUNTIF($G$3:G166,G166)-1)*0.0001+G166,"NA")</f>
        <v>NA</v>
      </c>
      <c r="G166" s="178" t="str">
        <f>IF(ENTRY!B166="S",ENTRY!BJ166,"na")</f>
        <v>na</v>
      </c>
      <c r="H166" s="217" t="str">
        <f>IF(ENTRY!B166="S",ENTRY!BK166,"na")</f>
        <v>na</v>
      </c>
      <c r="J166" s="178" t="str">
        <f>IF(ENTRY!B166="C",ENTRY!A166,"na")</f>
        <v>na</v>
      </c>
      <c r="K166" s="178" t="str">
        <f>IF(ENTRY!B166="C",ENTRY!D166,"na")</f>
        <v>na</v>
      </c>
      <c r="L166" s="178" t="str">
        <f>IF(ENTRY!B166="C",ENTRY!B166,"na")</f>
        <v>na</v>
      </c>
      <c r="M166" s="178" t="str">
        <f>IF(ENTRY!B166="C",ENTRY!E166,"na")</f>
        <v>na</v>
      </c>
      <c r="N166" s="178" t="str">
        <f>IFERROR((COUNTIF($O$3:O166,O166)-1)*0.0001+O166,"NA")</f>
        <v>NA</v>
      </c>
      <c r="O166" s="178" t="str">
        <f>IF(ENTRY!B166="C",ENTRY!BJ166,"na")</f>
        <v>na</v>
      </c>
      <c r="P166" s="178" t="str">
        <f>IF(ENTRY!B166="C",ENTRY!BK166,"na")</f>
        <v>na</v>
      </c>
      <c r="R166" s="178" t="str">
        <f>IF(ENTRY!B166="H",ENTRY!A166,"na")</f>
        <v>na</v>
      </c>
      <c r="S166" s="178" t="str">
        <f>IF(ENTRY!B166="H",ENTRY!D166,"na")</f>
        <v>na</v>
      </c>
      <c r="T166" s="178" t="str">
        <f>IF(ENTRY!B166="H",ENTRY!B166,"na")</f>
        <v>na</v>
      </c>
      <c r="U166" s="178" t="str">
        <f>IF(ENTRY!B166="H",ENTRY!E166,"na")</f>
        <v>na</v>
      </c>
      <c r="V166" s="178" t="str">
        <f>IFERROR((COUNTIF($W$3:W166,W166)-1)*0.0001+W166,"NA")</f>
        <v>NA</v>
      </c>
      <c r="W166" s="178" t="str">
        <f>IF(ENTRY!B166="H",ENTRY!BJ166,"na")</f>
        <v>na</v>
      </c>
      <c r="X166" s="178" t="str">
        <f>IF(ENTRY!B166="H",ENTRY!BK166,"na")</f>
        <v>na</v>
      </c>
    </row>
    <row r="167" spans="2:24" x14ac:dyDescent="0.25">
      <c r="B167" s="178" t="str">
        <f>IF(ENTRY!B167="S",ENTRY!A167,"na")</f>
        <v>na</v>
      </c>
      <c r="C167" s="178" t="str">
        <f>IF(ENTRY!B167="S",ENTRY!D167,"na")</f>
        <v>na</v>
      </c>
      <c r="D167" s="178" t="str">
        <f>IF(ENTRY!B167="S",ENTRY!B167,"na")</f>
        <v>na</v>
      </c>
      <c r="E167" s="178" t="str">
        <f>IF(ENTRY!B167="S",ENTRY!E167,"na")</f>
        <v>na</v>
      </c>
      <c r="F167" s="178" t="str">
        <f>IFERROR((COUNTIF($G$3:G167,G167)-1)*0.0001+G167,"NA")</f>
        <v>NA</v>
      </c>
      <c r="G167" s="178" t="str">
        <f>IF(ENTRY!B167="S",ENTRY!BJ167,"na")</f>
        <v>na</v>
      </c>
      <c r="H167" s="217" t="str">
        <f>IF(ENTRY!B167="S",ENTRY!BK167,"na")</f>
        <v>na</v>
      </c>
      <c r="J167" s="178" t="str">
        <f>IF(ENTRY!B167="C",ENTRY!A167,"na")</f>
        <v>na</v>
      </c>
      <c r="K167" s="178" t="str">
        <f>IF(ENTRY!B167="C",ENTRY!D167,"na")</f>
        <v>na</v>
      </c>
      <c r="L167" s="178" t="str">
        <f>IF(ENTRY!B167="C",ENTRY!B167,"na")</f>
        <v>na</v>
      </c>
      <c r="M167" s="178" t="str">
        <f>IF(ENTRY!B167="C",ENTRY!E167,"na")</f>
        <v>na</v>
      </c>
      <c r="N167" s="178" t="str">
        <f>IFERROR((COUNTIF($O$3:O167,O167)-1)*0.0001+O167,"NA")</f>
        <v>NA</v>
      </c>
      <c r="O167" s="178" t="str">
        <f>IF(ENTRY!B167="C",ENTRY!BJ167,"na")</f>
        <v>na</v>
      </c>
      <c r="P167" s="178" t="str">
        <f>IF(ENTRY!B167="C",ENTRY!BK167,"na")</f>
        <v>na</v>
      </c>
      <c r="R167" s="178" t="str">
        <f>IF(ENTRY!B167="H",ENTRY!A167,"na")</f>
        <v>na</v>
      </c>
      <c r="S167" s="178" t="str">
        <f>IF(ENTRY!B167="H",ENTRY!D167,"na")</f>
        <v>na</v>
      </c>
      <c r="T167" s="178" t="str">
        <f>IF(ENTRY!B167="H",ENTRY!B167,"na")</f>
        <v>na</v>
      </c>
      <c r="U167" s="178" t="str">
        <f>IF(ENTRY!B167="H",ENTRY!E167,"na")</f>
        <v>na</v>
      </c>
      <c r="V167" s="178" t="str">
        <f>IFERROR((COUNTIF($W$3:W167,W167)-1)*0.0001+W167,"NA")</f>
        <v>NA</v>
      </c>
      <c r="W167" s="178" t="str">
        <f>IF(ENTRY!B167="H",ENTRY!BJ167,"na")</f>
        <v>na</v>
      </c>
      <c r="X167" s="178" t="str">
        <f>IF(ENTRY!B167="H",ENTRY!BK167,"na")</f>
        <v>na</v>
      </c>
    </row>
    <row r="168" spans="2:24" x14ac:dyDescent="0.25">
      <c r="B168" s="178" t="str">
        <f>IF(ENTRY!B168="S",ENTRY!A168,"na")</f>
        <v>na</v>
      </c>
      <c r="C168" s="178" t="str">
        <f>IF(ENTRY!B168="S",ENTRY!D168,"na")</f>
        <v>na</v>
      </c>
      <c r="D168" s="178" t="str">
        <f>IF(ENTRY!B168="S",ENTRY!B168,"na")</f>
        <v>na</v>
      </c>
      <c r="E168" s="178" t="str">
        <f>IF(ENTRY!B168="S",ENTRY!E168,"na")</f>
        <v>na</v>
      </c>
      <c r="F168" s="178" t="str">
        <f>IFERROR((COUNTIF($G$3:G168,G168)-1)*0.0001+G168,"NA")</f>
        <v>NA</v>
      </c>
      <c r="G168" s="178" t="str">
        <f>IF(ENTRY!B168="S",ENTRY!BJ168,"na")</f>
        <v>na</v>
      </c>
      <c r="H168" s="217" t="str">
        <f>IF(ENTRY!B168="S",ENTRY!BK168,"na")</f>
        <v>na</v>
      </c>
      <c r="J168" s="178" t="str">
        <f>IF(ENTRY!B168="C",ENTRY!A168,"na")</f>
        <v>na</v>
      </c>
      <c r="K168" s="178" t="str">
        <f>IF(ENTRY!B168="C",ENTRY!D168,"na")</f>
        <v>na</v>
      </c>
      <c r="L168" s="178" t="str">
        <f>IF(ENTRY!B168="C",ENTRY!B168,"na")</f>
        <v>na</v>
      </c>
      <c r="M168" s="178" t="str">
        <f>IF(ENTRY!B168="C",ENTRY!E168,"na")</f>
        <v>na</v>
      </c>
      <c r="N168" s="178" t="str">
        <f>IFERROR((COUNTIF($O$3:O168,O168)-1)*0.0001+O168,"NA")</f>
        <v>NA</v>
      </c>
      <c r="O168" s="178" t="str">
        <f>IF(ENTRY!B168="C",ENTRY!BJ168,"na")</f>
        <v>na</v>
      </c>
      <c r="P168" s="178" t="str">
        <f>IF(ENTRY!B168="C",ENTRY!BK168,"na")</f>
        <v>na</v>
      </c>
      <c r="R168" s="178" t="str">
        <f>IF(ENTRY!B168="H",ENTRY!A168,"na")</f>
        <v>na</v>
      </c>
      <c r="S168" s="178" t="str">
        <f>IF(ENTRY!B168="H",ENTRY!D168,"na")</f>
        <v>na</v>
      </c>
      <c r="T168" s="178" t="str">
        <f>IF(ENTRY!B168="H",ENTRY!B168,"na")</f>
        <v>na</v>
      </c>
      <c r="U168" s="178" t="str">
        <f>IF(ENTRY!B168="H",ENTRY!E168,"na")</f>
        <v>na</v>
      </c>
      <c r="V168" s="178" t="str">
        <f>IFERROR((COUNTIF($W$3:W168,W168)-1)*0.0001+W168,"NA")</f>
        <v>NA</v>
      </c>
      <c r="W168" s="178" t="str">
        <f>IF(ENTRY!B168="H",ENTRY!BJ168,"na")</f>
        <v>na</v>
      </c>
      <c r="X168" s="178" t="str">
        <f>IF(ENTRY!B168="H",ENTRY!BK168,"na")</f>
        <v>na</v>
      </c>
    </row>
    <row r="169" spans="2:24" x14ac:dyDescent="0.25">
      <c r="B169" s="178" t="str">
        <f>IF(ENTRY!B169="S",ENTRY!A169,"na")</f>
        <v>na</v>
      </c>
      <c r="C169" s="178" t="str">
        <f>IF(ENTRY!B169="S",ENTRY!D169,"na")</f>
        <v>na</v>
      </c>
      <c r="D169" s="178" t="str">
        <f>IF(ENTRY!B169="S",ENTRY!B169,"na")</f>
        <v>na</v>
      </c>
      <c r="E169" s="178" t="str">
        <f>IF(ENTRY!B169="S",ENTRY!E169,"na")</f>
        <v>na</v>
      </c>
      <c r="F169" s="178" t="str">
        <f>IFERROR((COUNTIF($G$3:G169,G169)-1)*0.0001+G169,"NA")</f>
        <v>NA</v>
      </c>
      <c r="G169" s="178" t="str">
        <f>IF(ENTRY!B169="S",ENTRY!BJ169,"na")</f>
        <v>na</v>
      </c>
      <c r="H169" s="217" t="str">
        <f>IF(ENTRY!B169="S",ENTRY!BK169,"na")</f>
        <v>na</v>
      </c>
      <c r="J169" s="178" t="str">
        <f>IF(ENTRY!B169="C",ENTRY!A169,"na")</f>
        <v>na</v>
      </c>
      <c r="K169" s="178" t="str">
        <f>IF(ENTRY!B169="C",ENTRY!D169,"na")</f>
        <v>na</v>
      </c>
      <c r="L169" s="178" t="str">
        <f>IF(ENTRY!B169="C",ENTRY!B169,"na")</f>
        <v>na</v>
      </c>
      <c r="M169" s="178" t="str">
        <f>IF(ENTRY!B169="C",ENTRY!E169,"na")</f>
        <v>na</v>
      </c>
      <c r="N169" s="178" t="str">
        <f>IFERROR((COUNTIF($O$3:O169,O169)-1)*0.0001+O169,"NA")</f>
        <v>NA</v>
      </c>
      <c r="O169" s="178" t="str">
        <f>IF(ENTRY!B169="C",ENTRY!BJ169,"na")</f>
        <v>na</v>
      </c>
      <c r="P169" s="178" t="str">
        <f>IF(ENTRY!B169="C",ENTRY!BK169,"na")</f>
        <v>na</v>
      </c>
      <c r="R169" s="178" t="str">
        <f>IF(ENTRY!B169="H",ENTRY!A169,"na")</f>
        <v>na</v>
      </c>
      <c r="S169" s="178" t="str">
        <f>IF(ENTRY!B169="H",ENTRY!D169,"na")</f>
        <v>na</v>
      </c>
      <c r="T169" s="178" t="str">
        <f>IF(ENTRY!B169="H",ENTRY!B169,"na")</f>
        <v>na</v>
      </c>
      <c r="U169" s="178" t="str">
        <f>IF(ENTRY!B169="H",ENTRY!E169,"na")</f>
        <v>na</v>
      </c>
      <c r="V169" s="178" t="str">
        <f>IFERROR((COUNTIF($W$3:W169,W169)-1)*0.0001+W169,"NA")</f>
        <v>NA</v>
      </c>
      <c r="W169" s="178" t="str">
        <f>IF(ENTRY!B169="H",ENTRY!BJ169,"na")</f>
        <v>na</v>
      </c>
      <c r="X169" s="178" t="str">
        <f>IF(ENTRY!B169="H",ENTRY!BK169,"na")</f>
        <v>na</v>
      </c>
    </row>
    <row r="170" spans="2:24" x14ac:dyDescent="0.25">
      <c r="B170" s="178" t="str">
        <f>IF(ENTRY!B170="S",ENTRY!A170,"na")</f>
        <v>na</v>
      </c>
      <c r="C170" s="178" t="str">
        <f>IF(ENTRY!B170="S",ENTRY!D170,"na")</f>
        <v>na</v>
      </c>
      <c r="D170" s="178" t="str">
        <f>IF(ENTRY!B170="S",ENTRY!B170,"na")</f>
        <v>na</v>
      </c>
      <c r="E170" s="178" t="str">
        <f>IF(ENTRY!B170="S",ENTRY!E170,"na")</f>
        <v>na</v>
      </c>
      <c r="F170" s="178" t="str">
        <f>IFERROR((COUNTIF($G$3:G170,G170)-1)*0.0001+G170,"NA")</f>
        <v>NA</v>
      </c>
      <c r="G170" s="178" t="str">
        <f>IF(ENTRY!B170="S",ENTRY!BJ170,"na")</f>
        <v>na</v>
      </c>
      <c r="H170" s="217" t="str">
        <f>IF(ENTRY!B170="S",ENTRY!BK170,"na")</f>
        <v>na</v>
      </c>
      <c r="J170" s="178" t="str">
        <f>IF(ENTRY!B170="C",ENTRY!A170,"na")</f>
        <v>na</v>
      </c>
      <c r="K170" s="178" t="str">
        <f>IF(ENTRY!B170="C",ENTRY!D170,"na")</f>
        <v>na</v>
      </c>
      <c r="L170" s="178" t="str">
        <f>IF(ENTRY!B170="C",ENTRY!B170,"na")</f>
        <v>na</v>
      </c>
      <c r="M170" s="178" t="str">
        <f>IF(ENTRY!B170="C",ENTRY!E170,"na")</f>
        <v>na</v>
      </c>
      <c r="N170" s="178" t="str">
        <f>IFERROR((COUNTIF($O$3:O170,O170)-1)*0.0001+O170,"NA")</f>
        <v>NA</v>
      </c>
      <c r="O170" s="178" t="str">
        <f>IF(ENTRY!B170="C",ENTRY!BJ170,"na")</f>
        <v>na</v>
      </c>
      <c r="P170" s="178" t="str">
        <f>IF(ENTRY!B170="C",ENTRY!BK170,"na")</f>
        <v>na</v>
      </c>
      <c r="R170" s="178" t="str">
        <f>IF(ENTRY!B170="H",ENTRY!A170,"na")</f>
        <v>na</v>
      </c>
      <c r="S170" s="178" t="str">
        <f>IF(ENTRY!B170="H",ENTRY!D170,"na")</f>
        <v>na</v>
      </c>
      <c r="T170" s="178" t="str">
        <f>IF(ENTRY!B170="H",ENTRY!B170,"na")</f>
        <v>na</v>
      </c>
      <c r="U170" s="178" t="str">
        <f>IF(ENTRY!B170="H",ENTRY!E170,"na")</f>
        <v>na</v>
      </c>
      <c r="V170" s="178" t="str">
        <f>IFERROR((COUNTIF($W$3:W170,W170)-1)*0.0001+W170,"NA")</f>
        <v>NA</v>
      </c>
      <c r="W170" s="178" t="str">
        <f>IF(ENTRY!B170="H",ENTRY!BJ170,"na")</f>
        <v>na</v>
      </c>
      <c r="X170" s="178" t="str">
        <f>IF(ENTRY!B170="H",ENTRY!BK170,"na")</f>
        <v>na</v>
      </c>
    </row>
    <row r="171" spans="2:24" x14ac:dyDescent="0.25">
      <c r="B171" s="178" t="str">
        <f>IF(ENTRY!B171="S",ENTRY!A171,"na")</f>
        <v>na</v>
      </c>
      <c r="C171" s="178" t="str">
        <f>IF(ENTRY!B171="S",ENTRY!D171,"na")</f>
        <v>na</v>
      </c>
      <c r="D171" s="178" t="str">
        <f>IF(ENTRY!B171="S",ENTRY!B171,"na")</f>
        <v>na</v>
      </c>
      <c r="E171" s="178" t="str">
        <f>IF(ENTRY!B171="S",ENTRY!E171,"na")</f>
        <v>na</v>
      </c>
      <c r="F171" s="178" t="str">
        <f>IFERROR((COUNTIF($G$3:G171,G171)-1)*0.0001+G171,"NA")</f>
        <v>NA</v>
      </c>
      <c r="G171" s="178" t="str">
        <f>IF(ENTRY!B171="S",ENTRY!BJ171,"na")</f>
        <v>na</v>
      </c>
      <c r="H171" s="217" t="str">
        <f>IF(ENTRY!B171="S",ENTRY!BK171,"na")</f>
        <v>na</v>
      </c>
      <c r="J171" s="178" t="str">
        <f>IF(ENTRY!B171="C",ENTRY!A171,"na")</f>
        <v>na</v>
      </c>
      <c r="K171" s="178" t="str">
        <f>IF(ENTRY!B171="C",ENTRY!D171,"na")</f>
        <v>na</v>
      </c>
      <c r="L171" s="178" t="str">
        <f>IF(ENTRY!B171="C",ENTRY!B171,"na")</f>
        <v>na</v>
      </c>
      <c r="M171" s="178" t="str">
        <f>IF(ENTRY!B171="C",ENTRY!E171,"na")</f>
        <v>na</v>
      </c>
      <c r="N171" s="178" t="str">
        <f>IFERROR((COUNTIF($O$3:O171,O171)-1)*0.0001+O171,"NA")</f>
        <v>NA</v>
      </c>
      <c r="O171" s="178" t="str">
        <f>IF(ENTRY!B171="C",ENTRY!BJ171,"na")</f>
        <v>na</v>
      </c>
      <c r="P171" s="178" t="str">
        <f>IF(ENTRY!B171="C",ENTRY!BK171,"na")</f>
        <v>na</v>
      </c>
      <c r="R171" s="178" t="str">
        <f>IF(ENTRY!B171="H",ENTRY!A171,"na")</f>
        <v>na</v>
      </c>
      <c r="S171" s="178" t="str">
        <f>IF(ENTRY!B171="H",ENTRY!D171,"na")</f>
        <v>na</v>
      </c>
      <c r="T171" s="178" t="str">
        <f>IF(ENTRY!B171="H",ENTRY!B171,"na")</f>
        <v>na</v>
      </c>
      <c r="U171" s="178" t="str">
        <f>IF(ENTRY!B171="H",ENTRY!E171,"na")</f>
        <v>na</v>
      </c>
      <c r="V171" s="178" t="str">
        <f>IFERROR((COUNTIF($W$3:W171,W171)-1)*0.0001+W171,"NA")</f>
        <v>NA</v>
      </c>
      <c r="W171" s="178" t="str">
        <f>IF(ENTRY!B171="H",ENTRY!BJ171,"na")</f>
        <v>na</v>
      </c>
      <c r="X171" s="178" t="str">
        <f>IF(ENTRY!B171="H",ENTRY!BK171,"na")</f>
        <v>na</v>
      </c>
    </row>
    <row r="172" spans="2:24" x14ac:dyDescent="0.25">
      <c r="B172" s="178" t="str">
        <f>IF(ENTRY!B172="S",ENTRY!A172,"na")</f>
        <v>na</v>
      </c>
      <c r="C172" s="178" t="str">
        <f>IF(ENTRY!B172="S",ENTRY!D172,"na")</f>
        <v>na</v>
      </c>
      <c r="D172" s="178" t="str">
        <f>IF(ENTRY!B172="S",ENTRY!B172,"na")</f>
        <v>na</v>
      </c>
      <c r="E172" s="178" t="str">
        <f>IF(ENTRY!B172="S",ENTRY!E172,"na")</f>
        <v>na</v>
      </c>
      <c r="F172" s="178" t="str">
        <f>IFERROR((COUNTIF($G$3:G172,G172)-1)*0.0001+G172,"NA")</f>
        <v>NA</v>
      </c>
      <c r="G172" s="178" t="str">
        <f>IF(ENTRY!B172="S",ENTRY!BJ172,"na")</f>
        <v>na</v>
      </c>
      <c r="H172" s="217" t="str">
        <f>IF(ENTRY!B172="S",ENTRY!BK172,"na")</f>
        <v>na</v>
      </c>
      <c r="J172" s="178" t="str">
        <f>IF(ENTRY!B172="C",ENTRY!A172,"na")</f>
        <v>na</v>
      </c>
      <c r="K172" s="178" t="str">
        <f>IF(ENTRY!B172="C",ENTRY!D172,"na")</f>
        <v>na</v>
      </c>
      <c r="L172" s="178" t="str">
        <f>IF(ENTRY!B172="C",ENTRY!B172,"na")</f>
        <v>na</v>
      </c>
      <c r="M172" s="178" t="str">
        <f>IF(ENTRY!B172="C",ENTRY!E172,"na")</f>
        <v>na</v>
      </c>
      <c r="N172" s="178" t="str">
        <f>IFERROR((COUNTIF($O$3:O172,O172)-1)*0.0001+O172,"NA")</f>
        <v>NA</v>
      </c>
      <c r="O172" s="178" t="str">
        <f>IF(ENTRY!B172="C",ENTRY!BJ172,"na")</f>
        <v>na</v>
      </c>
      <c r="P172" s="178" t="str">
        <f>IF(ENTRY!B172="C",ENTRY!BK172,"na")</f>
        <v>na</v>
      </c>
      <c r="R172" s="178" t="str">
        <f>IF(ENTRY!B172="H",ENTRY!A172,"na")</f>
        <v>na</v>
      </c>
      <c r="S172" s="178" t="str">
        <f>IF(ENTRY!B172="H",ENTRY!D172,"na")</f>
        <v>na</v>
      </c>
      <c r="T172" s="178" t="str">
        <f>IF(ENTRY!B172="H",ENTRY!B172,"na")</f>
        <v>na</v>
      </c>
      <c r="U172" s="178" t="str">
        <f>IF(ENTRY!B172="H",ENTRY!E172,"na")</f>
        <v>na</v>
      </c>
      <c r="V172" s="178" t="str">
        <f>IFERROR((COUNTIF($W$3:W172,W172)-1)*0.0001+W172,"NA")</f>
        <v>NA</v>
      </c>
      <c r="W172" s="178" t="str">
        <f>IF(ENTRY!B172="H",ENTRY!BJ172,"na")</f>
        <v>na</v>
      </c>
      <c r="X172" s="178" t="str">
        <f>IF(ENTRY!B172="H",ENTRY!BK172,"na")</f>
        <v>na</v>
      </c>
    </row>
    <row r="173" spans="2:24" x14ac:dyDescent="0.25">
      <c r="B173" s="178" t="str">
        <f>IF(ENTRY!B173="S",ENTRY!A173,"na")</f>
        <v>na</v>
      </c>
      <c r="C173" s="178" t="str">
        <f>IF(ENTRY!B173="S",ENTRY!D173,"na")</f>
        <v>na</v>
      </c>
      <c r="D173" s="178" t="str">
        <f>IF(ENTRY!B173="S",ENTRY!B173,"na")</f>
        <v>na</v>
      </c>
      <c r="E173" s="178" t="str">
        <f>IF(ENTRY!B173="S",ENTRY!E173,"na")</f>
        <v>na</v>
      </c>
      <c r="F173" s="178" t="str">
        <f>IFERROR((COUNTIF($G$3:G173,G173)-1)*0.0001+G173,"NA")</f>
        <v>NA</v>
      </c>
      <c r="G173" s="178" t="str">
        <f>IF(ENTRY!B173="S",ENTRY!BJ173,"na")</f>
        <v>na</v>
      </c>
      <c r="H173" s="217" t="str">
        <f>IF(ENTRY!B173="S",ENTRY!BK173,"na")</f>
        <v>na</v>
      </c>
      <c r="J173" s="178" t="str">
        <f>IF(ENTRY!B173="C",ENTRY!A173,"na")</f>
        <v>na</v>
      </c>
      <c r="K173" s="178" t="str">
        <f>IF(ENTRY!B173="C",ENTRY!D173,"na")</f>
        <v>na</v>
      </c>
      <c r="L173" s="178" t="str">
        <f>IF(ENTRY!B173="C",ENTRY!B173,"na")</f>
        <v>na</v>
      </c>
      <c r="M173" s="178" t="str">
        <f>IF(ENTRY!B173="C",ENTRY!E173,"na")</f>
        <v>na</v>
      </c>
      <c r="N173" s="178" t="str">
        <f>IFERROR((COUNTIF($O$3:O173,O173)-1)*0.0001+O173,"NA")</f>
        <v>NA</v>
      </c>
      <c r="O173" s="178" t="str">
        <f>IF(ENTRY!B173="C",ENTRY!BJ173,"na")</f>
        <v>na</v>
      </c>
      <c r="P173" s="178" t="str">
        <f>IF(ENTRY!B173="C",ENTRY!BK173,"na")</f>
        <v>na</v>
      </c>
      <c r="R173" s="178" t="str">
        <f>IF(ENTRY!B173="H",ENTRY!A173,"na")</f>
        <v>na</v>
      </c>
      <c r="S173" s="178" t="str">
        <f>IF(ENTRY!B173="H",ENTRY!D173,"na")</f>
        <v>na</v>
      </c>
      <c r="T173" s="178" t="str">
        <f>IF(ENTRY!B173="H",ENTRY!B173,"na")</f>
        <v>na</v>
      </c>
      <c r="U173" s="178" t="str">
        <f>IF(ENTRY!B173="H",ENTRY!E173,"na")</f>
        <v>na</v>
      </c>
      <c r="V173" s="178" t="str">
        <f>IFERROR((COUNTIF($W$3:W173,W173)-1)*0.0001+W173,"NA")</f>
        <v>NA</v>
      </c>
      <c r="W173" s="178" t="str">
        <f>IF(ENTRY!B173="H",ENTRY!BJ173,"na")</f>
        <v>na</v>
      </c>
      <c r="X173" s="178" t="str">
        <f>IF(ENTRY!B173="H",ENTRY!BK173,"na")</f>
        <v>na</v>
      </c>
    </row>
    <row r="174" spans="2:24" x14ac:dyDescent="0.25">
      <c r="B174" s="178" t="str">
        <f>IF(ENTRY!B174="S",ENTRY!A174,"na")</f>
        <v>na</v>
      </c>
      <c r="C174" s="178" t="str">
        <f>IF(ENTRY!B174="S",ENTRY!D174,"na")</f>
        <v>na</v>
      </c>
      <c r="D174" s="178" t="str">
        <f>IF(ENTRY!B174="S",ENTRY!B174,"na")</f>
        <v>na</v>
      </c>
      <c r="E174" s="178" t="str">
        <f>IF(ENTRY!B174="S",ENTRY!E174,"na")</f>
        <v>na</v>
      </c>
      <c r="F174" s="178" t="str">
        <f>IFERROR((COUNTIF($G$3:G174,G174)-1)*0.0001+G174,"NA")</f>
        <v>NA</v>
      </c>
      <c r="G174" s="178" t="str">
        <f>IF(ENTRY!B174="S",ENTRY!BJ174,"na")</f>
        <v>na</v>
      </c>
      <c r="H174" s="217" t="str">
        <f>IF(ENTRY!B174="S",ENTRY!BK174,"na")</f>
        <v>na</v>
      </c>
      <c r="J174" s="178" t="str">
        <f>IF(ENTRY!B174="C",ENTRY!A174,"na")</f>
        <v>na</v>
      </c>
      <c r="K174" s="178" t="str">
        <f>IF(ENTRY!B174="C",ENTRY!D174,"na")</f>
        <v>na</v>
      </c>
      <c r="L174" s="178" t="str">
        <f>IF(ENTRY!B174="C",ENTRY!B174,"na")</f>
        <v>na</v>
      </c>
      <c r="M174" s="178" t="str">
        <f>IF(ENTRY!B174="C",ENTRY!E174,"na")</f>
        <v>na</v>
      </c>
      <c r="N174" s="178" t="str">
        <f>IFERROR((COUNTIF($O$3:O174,O174)-1)*0.0001+O174,"NA")</f>
        <v>NA</v>
      </c>
      <c r="O174" s="178" t="str">
        <f>IF(ENTRY!B174="C",ENTRY!BJ174,"na")</f>
        <v>na</v>
      </c>
      <c r="P174" s="178" t="str">
        <f>IF(ENTRY!B174="C",ENTRY!BK174,"na")</f>
        <v>na</v>
      </c>
      <c r="R174" s="178" t="str">
        <f>IF(ENTRY!B174="H",ENTRY!A174,"na")</f>
        <v>na</v>
      </c>
      <c r="S174" s="178" t="str">
        <f>IF(ENTRY!B174="H",ENTRY!D174,"na")</f>
        <v>na</v>
      </c>
      <c r="T174" s="178" t="str">
        <f>IF(ENTRY!B174="H",ENTRY!B174,"na")</f>
        <v>na</v>
      </c>
      <c r="U174" s="178" t="str">
        <f>IF(ENTRY!B174="H",ENTRY!E174,"na")</f>
        <v>na</v>
      </c>
      <c r="V174" s="178" t="str">
        <f>IFERROR((COUNTIF($W$3:W174,W174)-1)*0.0001+W174,"NA")</f>
        <v>NA</v>
      </c>
      <c r="W174" s="178" t="str">
        <f>IF(ENTRY!B174="H",ENTRY!BJ174,"na")</f>
        <v>na</v>
      </c>
      <c r="X174" s="178" t="str">
        <f>IF(ENTRY!B174="H",ENTRY!BK174,"na")</f>
        <v>na</v>
      </c>
    </row>
    <row r="175" spans="2:24" x14ac:dyDescent="0.25">
      <c r="B175" s="178" t="str">
        <f>IF(ENTRY!B175="S",ENTRY!A175,"na")</f>
        <v>na</v>
      </c>
      <c r="C175" s="178" t="str">
        <f>IF(ENTRY!B175="S",ENTRY!D175,"na")</f>
        <v>na</v>
      </c>
      <c r="D175" s="178" t="str">
        <f>IF(ENTRY!B175="S",ENTRY!B175,"na")</f>
        <v>na</v>
      </c>
      <c r="E175" s="178" t="str">
        <f>IF(ENTRY!B175="S",ENTRY!E175,"na")</f>
        <v>na</v>
      </c>
      <c r="F175" s="178" t="str">
        <f>IFERROR((COUNTIF($G$3:G175,G175)-1)*0.0001+G175,"NA")</f>
        <v>NA</v>
      </c>
      <c r="G175" s="178" t="str">
        <f>IF(ENTRY!B175="S",ENTRY!BJ175,"na")</f>
        <v>na</v>
      </c>
      <c r="H175" s="217" t="str">
        <f>IF(ENTRY!B175="S",ENTRY!BK175,"na")</f>
        <v>na</v>
      </c>
      <c r="J175" s="178" t="str">
        <f>IF(ENTRY!B175="C",ENTRY!A175,"na")</f>
        <v>na</v>
      </c>
      <c r="K175" s="178" t="str">
        <f>IF(ENTRY!B175="C",ENTRY!D175,"na")</f>
        <v>na</v>
      </c>
      <c r="L175" s="178" t="str">
        <f>IF(ENTRY!B175="C",ENTRY!B175,"na")</f>
        <v>na</v>
      </c>
      <c r="M175" s="178" t="str">
        <f>IF(ENTRY!B175="C",ENTRY!E175,"na")</f>
        <v>na</v>
      </c>
      <c r="N175" s="178" t="str">
        <f>IFERROR((COUNTIF($O$3:O175,O175)-1)*0.0001+O175,"NA")</f>
        <v>NA</v>
      </c>
      <c r="O175" s="178" t="str">
        <f>IF(ENTRY!B175="C",ENTRY!BJ175,"na")</f>
        <v>na</v>
      </c>
      <c r="P175" s="178" t="str">
        <f>IF(ENTRY!B175="C",ENTRY!BK175,"na")</f>
        <v>na</v>
      </c>
      <c r="R175" s="178" t="str">
        <f>IF(ENTRY!B175="H",ENTRY!A175,"na")</f>
        <v>na</v>
      </c>
      <c r="S175" s="178" t="str">
        <f>IF(ENTRY!B175="H",ENTRY!D175,"na")</f>
        <v>na</v>
      </c>
      <c r="T175" s="178" t="str">
        <f>IF(ENTRY!B175="H",ENTRY!B175,"na")</f>
        <v>na</v>
      </c>
      <c r="U175" s="178" t="str">
        <f>IF(ENTRY!B175="H",ENTRY!E175,"na")</f>
        <v>na</v>
      </c>
      <c r="V175" s="178" t="str">
        <f>IFERROR((COUNTIF($W$3:W175,W175)-1)*0.0001+W175,"NA")</f>
        <v>NA</v>
      </c>
      <c r="W175" s="178" t="str">
        <f>IF(ENTRY!B175="H",ENTRY!BJ175,"na")</f>
        <v>na</v>
      </c>
      <c r="X175" s="178" t="str">
        <f>IF(ENTRY!B175="H",ENTRY!BK175,"na")</f>
        <v>na</v>
      </c>
    </row>
    <row r="176" spans="2:24" x14ac:dyDescent="0.25">
      <c r="B176" s="178" t="str">
        <f>IF(ENTRY!B176="S",ENTRY!A176,"na")</f>
        <v>na</v>
      </c>
      <c r="C176" s="178" t="str">
        <f>IF(ENTRY!B176="S",ENTRY!D176,"na")</f>
        <v>na</v>
      </c>
      <c r="D176" s="178" t="str">
        <f>IF(ENTRY!B176="S",ENTRY!B176,"na")</f>
        <v>na</v>
      </c>
      <c r="E176" s="178" t="str">
        <f>IF(ENTRY!B176="S",ENTRY!E176,"na")</f>
        <v>na</v>
      </c>
      <c r="F176" s="178" t="str">
        <f>IFERROR((COUNTIF($G$3:G176,G176)-1)*0.0001+G176,"NA")</f>
        <v>NA</v>
      </c>
      <c r="G176" s="178" t="str">
        <f>IF(ENTRY!B176="S",ENTRY!BJ176,"na")</f>
        <v>na</v>
      </c>
      <c r="H176" s="217" t="str">
        <f>IF(ENTRY!B176="S",ENTRY!BK176,"na")</f>
        <v>na</v>
      </c>
      <c r="J176" s="178" t="str">
        <f>IF(ENTRY!B176="C",ENTRY!A176,"na")</f>
        <v>na</v>
      </c>
      <c r="K176" s="178" t="str">
        <f>IF(ENTRY!B176="C",ENTRY!D176,"na")</f>
        <v>na</v>
      </c>
      <c r="L176" s="178" t="str">
        <f>IF(ENTRY!B176="C",ENTRY!B176,"na")</f>
        <v>na</v>
      </c>
      <c r="M176" s="178" t="str">
        <f>IF(ENTRY!B176="C",ENTRY!E176,"na")</f>
        <v>na</v>
      </c>
      <c r="N176" s="178" t="str">
        <f>IFERROR((COUNTIF($O$3:O176,O176)-1)*0.0001+O176,"NA")</f>
        <v>NA</v>
      </c>
      <c r="O176" s="178" t="str">
        <f>IF(ENTRY!B176="C",ENTRY!BJ176,"na")</f>
        <v>na</v>
      </c>
      <c r="P176" s="178" t="str">
        <f>IF(ENTRY!B176="C",ENTRY!BK176,"na")</f>
        <v>na</v>
      </c>
      <c r="R176" s="178" t="str">
        <f>IF(ENTRY!B176="H",ENTRY!A176,"na")</f>
        <v>na</v>
      </c>
      <c r="S176" s="178" t="str">
        <f>IF(ENTRY!B176="H",ENTRY!D176,"na")</f>
        <v>na</v>
      </c>
      <c r="T176" s="178" t="str">
        <f>IF(ENTRY!B176="H",ENTRY!B176,"na")</f>
        <v>na</v>
      </c>
      <c r="U176" s="178" t="str">
        <f>IF(ENTRY!B176="H",ENTRY!E176,"na")</f>
        <v>na</v>
      </c>
      <c r="V176" s="178" t="str">
        <f>IFERROR((COUNTIF($W$3:W176,W176)-1)*0.0001+W176,"NA")</f>
        <v>NA</v>
      </c>
      <c r="W176" s="178" t="str">
        <f>IF(ENTRY!B176="H",ENTRY!BJ176,"na")</f>
        <v>na</v>
      </c>
      <c r="X176" s="178" t="str">
        <f>IF(ENTRY!B176="H",ENTRY!BK176,"na")</f>
        <v>na</v>
      </c>
    </row>
    <row r="177" spans="2:24" x14ac:dyDescent="0.25">
      <c r="B177" s="178" t="str">
        <f>IF(ENTRY!B177="S",ENTRY!A177,"na")</f>
        <v>na</v>
      </c>
      <c r="C177" s="178" t="str">
        <f>IF(ENTRY!B177="S",ENTRY!D177,"na")</f>
        <v>na</v>
      </c>
      <c r="D177" s="178" t="str">
        <f>IF(ENTRY!B177="S",ENTRY!B177,"na")</f>
        <v>na</v>
      </c>
      <c r="E177" s="178" t="str">
        <f>IF(ENTRY!B177="S",ENTRY!E177,"na")</f>
        <v>na</v>
      </c>
      <c r="F177" s="178" t="str">
        <f>IFERROR((COUNTIF($G$3:G177,G177)-1)*0.0001+G177,"NA")</f>
        <v>NA</v>
      </c>
      <c r="G177" s="178" t="str">
        <f>IF(ENTRY!B177="S",ENTRY!BJ177,"na")</f>
        <v>na</v>
      </c>
      <c r="H177" s="217" t="str">
        <f>IF(ENTRY!B177="S",ENTRY!BK177,"na")</f>
        <v>na</v>
      </c>
      <c r="J177" s="178" t="str">
        <f>IF(ENTRY!B177="C",ENTRY!A177,"na")</f>
        <v>na</v>
      </c>
      <c r="K177" s="178" t="str">
        <f>IF(ENTRY!B177="C",ENTRY!D177,"na")</f>
        <v>na</v>
      </c>
      <c r="L177" s="178" t="str">
        <f>IF(ENTRY!B177="C",ENTRY!B177,"na")</f>
        <v>na</v>
      </c>
      <c r="M177" s="178" t="str">
        <f>IF(ENTRY!B177="C",ENTRY!E177,"na")</f>
        <v>na</v>
      </c>
      <c r="N177" s="178" t="str">
        <f>IFERROR((COUNTIF($O$3:O177,O177)-1)*0.0001+O177,"NA")</f>
        <v>NA</v>
      </c>
      <c r="O177" s="178" t="str">
        <f>IF(ENTRY!B177="C",ENTRY!BJ177,"na")</f>
        <v>na</v>
      </c>
      <c r="P177" s="178" t="str">
        <f>IF(ENTRY!B177="C",ENTRY!BK177,"na")</f>
        <v>na</v>
      </c>
      <c r="R177" s="178" t="str">
        <f>IF(ENTRY!B177="H",ENTRY!A177,"na")</f>
        <v>na</v>
      </c>
      <c r="S177" s="178" t="str">
        <f>IF(ENTRY!B177="H",ENTRY!D177,"na")</f>
        <v>na</v>
      </c>
      <c r="T177" s="178" t="str">
        <f>IF(ENTRY!B177="H",ENTRY!B177,"na")</f>
        <v>na</v>
      </c>
      <c r="U177" s="178" t="str">
        <f>IF(ENTRY!B177="H",ENTRY!E177,"na")</f>
        <v>na</v>
      </c>
      <c r="V177" s="178" t="str">
        <f>IFERROR((COUNTIF($W$3:W177,W177)-1)*0.0001+W177,"NA")</f>
        <v>NA</v>
      </c>
      <c r="W177" s="178" t="str">
        <f>IF(ENTRY!B177="H",ENTRY!BJ177,"na")</f>
        <v>na</v>
      </c>
      <c r="X177" s="178" t="str">
        <f>IF(ENTRY!B177="H",ENTRY!BK177,"na")</f>
        <v>na</v>
      </c>
    </row>
    <row r="178" spans="2:24" x14ac:dyDescent="0.25">
      <c r="B178" s="178" t="str">
        <f>IF(ENTRY!B178="S",ENTRY!A178,"na")</f>
        <v>na</v>
      </c>
      <c r="C178" s="178" t="str">
        <f>IF(ENTRY!B178="S",ENTRY!D178,"na")</f>
        <v>na</v>
      </c>
      <c r="D178" s="178" t="str">
        <f>IF(ENTRY!B178="S",ENTRY!B178,"na")</f>
        <v>na</v>
      </c>
      <c r="E178" s="178" t="str">
        <f>IF(ENTRY!B178="S",ENTRY!E178,"na")</f>
        <v>na</v>
      </c>
      <c r="F178" s="178" t="str">
        <f>IFERROR((COUNTIF($G$3:G178,G178)-1)*0.0001+G178,"NA")</f>
        <v>NA</v>
      </c>
      <c r="G178" s="178" t="str">
        <f>IF(ENTRY!B178="S",ENTRY!BJ178,"na")</f>
        <v>na</v>
      </c>
      <c r="H178" s="217" t="str">
        <f>IF(ENTRY!B178="S",ENTRY!BK178,"na")</f>
        <v>na</v>
      </c>
      <c r="J178" s="178" t="str">
        <f>IF(ENTRY!B178="C",ENTRY!A178,"na")</f>
        <v>na</v>
      </c>
      <c r="K178" s="178" t="str">
        <f>IF(ENTRY!B178="C",ENTRY!D178,"na")</f>
        <v>na</v>
      </c>
      <c r="L178" s="178" t="str">
        <f>IF(ENTRY!B178="C",ENTRY!B178,"na")</f>
        <v>na</v>
      </c>
      <c r="M178" s="178" t="str">
        <f>IF(ENTRY!B178="C",ENTRY!E178,"na")</f>
        <v>na</v>
      </c>
      <c r="N178" s="178" t="str">
        <f>IFERROR((COUNTIF($O$3:O178,O178)-1)*0.0001+O178,"NA")</f>
        <v>NA</v>
      </c>
      <c r="O178" s="178" t="str">
        <f>IF(ENTRY!B178="C",ENTRY!BJ178,"na")</f>
        <v>na</v>
      </c>
      <c r="P178" s="178" t="str">
        <f>IF(ENTRY!B178="C",ENTRY!BK178,"na")</f>
        <v>na</v>
      </c>
      <c r="R178" s="178" t="str">
        <f>IF(ENTRY!B178="H",ENTRY!A178,"na")</f>
        <v>na</v>
      </c>
      <c r="S178" s="178" t="str">
        <f>IF(ENTRY!B178="H",ENTRY!D178,"na")</f>
        <v>na</v>
      </c>
      <c r="T178" s="178" t="str">
        <f>IF(ENTRY!B178="H",ENTRY!B178,"na")</f>
        <v>na</v>
      </c>
      <c r="U178" s="178" t="str">
        <f>IF(ENTRY!B178="H",ENTRY!E178,"na")</f>
        <v>na</v>
      </c>
      <c r="V178" s="178" t="str">
        <f>IFERROR((COUNTIF($W$3:W178,W178)-1)*0.0001+W178,"NA")</f>
        <v>NA</v>
      </c>
      <c r="W178" s="178" t="str">
        <f>IF(ENTRY!B178="H",ENTRY!BJ178,"na")</f>
        <v>na</v>
      </c>
      <c r="X178" s="178" t="str">
        <f>IF(ENTRY!B178="H",ENTRY!BK178,"na")</f>
        <v>na</v>
      </c>
    </row>
    <row r="179" spans="2:24" x14ac:dyDescent="0.25">
      <c r="B179" s="178" t="str">
        <f>IF(ENTRY!B179="S",ENTRY!A179,"na")</f>
        <v>na</v>
      </c>
      <c r="C179" s="178" t="str">
        <f>IF(ENTRY!B179="S",ENTRY!D179,"na")</f>
        <v>na</v>
      </c>
      <c r="D179" s="178" t="str">
        <f>IF(ENTRY!B179="S",ENTRY!B179,"na")</f>
        <v>na</v>
      </c>
      <c r="E179" s="178" t="str">
        <f>IF(ENTRY!B179="S",ENTRY!E179,"na")</f>
        <v>na</v>
      </c>
      <c r="F179" s="178" t="str">
        <f>IFERROR((COUNTIF($G$3:G179,G179)-1)*0.0001+G179,"NA")</f>
        <v>NA</v>
      </c>
      <c r="G179" s="178" t="str">
        <f>IF(ENTRY!B179="S",ENTRY!BJ179,"na")</f>
        <v>na</v>
      </c>
      <c r="H179" s="217" t="str">
        <f>IF(ENTRY!B179="S",ENTRY!BK179,"na")</f>
        <v>na</v>
      </c>
      <c r="J179" s="178" t="str">
        <f>IF(ENTRY!B179="C",ENTRY!A179,"na")</f>
        <v>na</v>
      </c>
      <c r="K179" s="178" t="str">
        <f>IF(ENTRY!B179="C",ENTRY!D179,"na")</f>
        <v>na</v>
      </c>
      <c r="L179" s="178" t="str">
        <f>IF(ENTRY!B179="C",ENTRY!B179,"na")</f>
        <v>na</v>
      </c>
      <c r="M179" s="178" t="str">
        <f>IF(ENTRY!B179="C",ENTRY!E179,"na")</f>
        <v>na</v>
      </c>
      <c r="N179" s="178" t="str">
        <f>IFERROR((COUNTIF($O$3:O179,O179)-1)*0.0001+O179,"NA")</f>
        <v>NA</v>
      </c>
      <c r="O179" s="178" t="str">
        <f>IF(ENTRY!B179="C",ENTRY!BJ179,"na")</f>
        <v>na</v>
      </c>
      <c r="P179" s="178" t="str">
        <f>IF(ENTRY!B179="C",ENTRY!BK179,"na")</f>
        <v>na</v>
      </c>
      <c r="R179" s="178" t="str">
        <f>IF(ENTRY!B179="H",ENTRY!A179,"na")</f>
        <v>na</v>
      </c>
      <c r="S179" s="178" t="str">
        <f>IF(ENTRY!B179="H",ENTRY!D179,"na")</f>
        <v>na</v>
      </c>
      <c r="T179" s="178" t="str">
        <f>IF(ENTRY!B179="H",ENTRY!B179,"na")</f>
        <v>na</v>
      </c>
      <c r="U179" s="178" t="str">
        <f>IF(ENTRY!B179="H",ENTRY!E179,"na")</f>
        <v>na</v>
      </c>
      <c r="V179" s="178" t="str">
        <f>IFERROR((COUNTIF($W$3:W179,W179)-1)*0.0001+W179,"NA")</f>
        <v>NA</v>
      </c>
      <c r="W179" s="178" t="str">
        <f>IF(ENTRY!B179="H",ENTRY!BJ179,"na")</f>
        <v>na</v>
      </c>
      <c r="X179" s="178" t="str">
        <f>IF(ENTRY!B179="H",ENTRY!BK179,"na")</f>
        <v>na</v>
      </c>
    </row>
    <row r="180" spans="2:24" x14ac:dyDescent="0.25">
      <c r="B180" s="178" t="str">
        <f>IF(ENTRY!B180="S",ENTRY!A180,"na")</f>
        <v>na</v>
      </c>
      <c r="C180" s="178" t="str">
        <f>IF(ENTRY!B180="S",ENTRY!D180,"na")</f>
        <v>na</v>
      </c>
      <c r="D180" s="178" t="str">
        <f>IF(ENTRY!B180="S",ENTRY!B180,"na")</f>
        <v>na</v>
      </c>
      <c r="E180" s="178" t="str">
        <f>IF(ENTRY!B180="S",ENTRY!E180,"na")</f>
        <v>na</v>
      </c>
      <c r="F180" s="178" t="str">
        <f>IFERROR((COUNTIF($G$3:G180,G180)-1)*0.0001+G180,"NA")</f>
        <v>NA</v>
      </c>
      <c r="G180" s="178" t="str">
        <f>IF(ENTRY!B180="S",ENTRY!BJ180,"na")</f>
        <v>na</v>
      </c>
      <c r="H180" s="217" t="str">
        <f>IF(ENTRY!B180="S",ENTRY!BK180,"na")</f>
        <v>na</v>
      </c>
      <c r="J180" s="178" t="str">
        <f>IF(ENTRY!B180="C",ENTRY!A180,"na")</f>
        <v>na</v>
      </c>
      <c r="K180" s="178" t="str">
        <f>IF(ENTRY!B180="C",ENTRY!D180,"na")</f>
        <v>na</v>
      </c>
      <c r="L180" s="178" t="str">
        <f>IF(ENTRY!B180="C",ENTRY!B180,"na")</f>
        <v>na</v>
      </c>
      <c r="M180" s="178" t="str">
        <f>IF(ENTRY!B180="C",ENTRY!E180,"na")</f>
        <v>na</v>
      </c>
      <c r="N180" s="178" t="str">
        <f>IFERROR((COUNTIF($O$3:O180,O180)-1)*0.0001+O180,"NA")</f>
        <v>NA</v>
      </c>
      <c r="O180" s="178" t="str">
        <f>IF(ENTRY!B180="C",ENTRY!BJ180,"na")</f>
        <v>na</v>
      </c>
      <c r="P180" s="178" t="str">
        <f>IF(ENTRY!B180="C",ENTRY!BK180,"na")</f>
        <v>na</v>
      </c>
      <c r="R180" s="178" t="str">
        <f>IF(ENTRY!B180="H",ENTRY!A180,"na")</f>
        <v>na</v>
      </c>
      <c r="S180" s="178" t="str">
        <f>IF(ENTRY!B180="H",ENTRY!D180,"na")</f>
        <v>na</v>
      </c>
      <c r="T180" s="178" t="str">
        <f>IF(ENTRY!B180="H",ENTRY!B180,"na")</f>
        <v>na</v>
      </c>
      <c r="U180" s="178" t="str">
        <f>IF(ENTRY!B180="H",ENTRY!E180,"na")</f>
        <v>na</v>
      </c>
      <c r="V180" s="178" t="str">
        <f>IFERROR((COUNTIF($W$3:W180,W180)-1)*0.0001+W180,"NA")</f>
        <v>NA</v>
      </c>
      <c r="W180" s="178" t="str">
        <f>IF(ENTRY!B180="H",ENTRY!BJ180,"na")</f>
        <v>na</v>
      </c>
      <c r="X180" s="178" t="str">
        <f>IF(ENTRY!B180="H",ENTRY!BK180,"na")</f>
        <v>na</v>
      </c>
    </row>
    <row r="181" spans="2:24" x14ac:dyDescent="0.25">
      <c r="B181" s="178" t="str">
        <f>IF(ENTRY!B181="S",ENTRY!A181,"na")</f>
        <v>na</v>
      </c>
      <c r="C181" s="178" t="str">
        <f>IF(ENTRY!B181="S",ENTRY!D181,"na")</f>
        <v>na</v>
      </c>
      <c r="D181" s="178" t="str">
        <f>IF(ENTRY!B181="S",ENTRY!B181,"na")</f>
        <v>na</v>
      </c>
      <c r="E181" s="178" t="str">
        <f>IF(ENTRY!B181="S",ENTRY!E181,"na")</f>
        <v>na</v>
      </c>
      <c r="F181" s="178" t="str">
        <f>IFERROR((COUNTIF($G$3:G181,G181)-1)*0.0001+G181,"NA")</f>
        <v>NA</v>
      </c>
      <c r="G181" s="178" t="str">
        <f>IF(ENTRY!B181="S",ENTRY!BJ181,"na")</f>
        <v>na</v>
      </c>
      <c r="H181" s="217" t="str">
        <f>IF(ENTRY!B181="S",ENTRY!BK181,"na")</f>
        <v>na</v>
      </c>
      <c r="J181" s="178" t="str">
        <f>IF(ENTRY!B181="C",ENTRY!A181,"na")</f>
        <v>na</v>
      </c>
      <c r="K181" s="178" t="str">
        <f>IF(ENTRY!B181="C",ENTRY!D181,"na")</f>
        <v>na</v>
      </c>
      <c r="L181" s="178" t="str">
        <f>IF(ENTRY!B181="C",ENTRY!B181,"na")</f>
        <v>na</v>
      </c>
      <c r="M181" s="178" t="str">
        <f>IF(ENTRY!B181="C",ENTRY!E181,"na")</f>
        <v>na</v>
      </c>
      <c r="N181" s="178" t="str">
        <f>IFERROR((COUNTIF($O$3:O181,O181)-1)*0.0001+O181,"NA")</f>
        <v>NA</v>
      </c>
      <c r="O181" s="178" t="str">
        <f>IF(ENTRY!B181="C",ENTRY!BJ181,"na")</f>
        <v>na</v>
      </c>
      <c r="P181" s="178" t="str">
        <f>IF(ENTRY!B181="C",ENTRY!BK181,"na")</f>
        <v>na</v>
      </c>
      <c r="R181" s="178" t="str">
        <f>IF(ENTRY!B181="H",ENTRY!A181,"na")</f>
        <v>na</v>
      </c>
      <c r="S181" s="178" t="str">
        <f>IF(ENTRY!B181="H",ENTRY!D181,"na")</f>
        <v>na</v>
      </c>
      <c r="T181" s="178" t="str">
        <f>IF(ENTRY!B181="H",ENTRY!B181,"na")</f>
        <v>na</v>
      </c>
      <c r="U181" s="178" t="str">
        <f>IF(ENTRY!B181="H",ENTRY!E181,"na")</f>
        <v>na</v>
      </c>
      <c r="V181" s="178" t="str">
        <f>IFERROR((COUNTIF($W$3:W181,W181)-1)*0.0001+W181,"NA")</f>
        <v>NA</v>
      </c>
      <c r="W181" s="178" t="str">
        <f>IF(ENTRY!B181="H",ENTRY!BJ181,"na")</f>
        <v>na</v>
      </c>
      <c r="X181" s="178" t="str">
        <f>IF(ENTRY!B181="H",ENTRY!BK181,"na")</f>
        <v>na</v>
      </c>
    </row>
    <row r="182" spans="2:24" x14ac:dyDescent="0.25">
      <c r="B182" s="178" t="str">
        <f>IF(ENTRY!B182="S",ENTRY!A182,"na")</f>
        <v>na</v>
      </c>
      <c r="C182" s="178" t="str">
        <f>IF(ENTRY!B182="S",ENTRY!D182,"na")</f>
        <v>na</v>
      </c>
      <c r="D182" s="178" t="str">
        <f>IF(ENTRY!B182="S",ENTRY!B182,"na")</f>
        <v>na</v>
      </c>
      <c r="E182" s="178" t="str">
        <f>IF(ENTRY!B182="S",ENTRY!E182,"na")</f>
        <v>na</v>
      </c>
      <c r="F182" s="178" t="str">
        <f>IFERROR((COUNTIF($G$3:G182,G182)-1)*0.0001+G182,"NA")</f>
        <v>NA</v>
      </c>
      <c r="G182" s="178" t="str">
        <f>IF(ENTRY!B182="S",ENTRY!BJ182,"na")</f>
        <v>na</v>
      </c>
      <c r="H182" s="217" t="str">
        <f>IF(ENTRY!B182="S",ENTRY!BK182,"na")</f>
        <v>na</v>
      </c>
      <c r="J182" s="178" t="str">
        <f>IF(ENTRY!B182="C",ENTRY!A182,"na")</f>
        <v>na</v>
      </c>
      <c r="K182" s="178" t="str">
        <f>IF(ENTRY!B182="C",ENTRY!D182,"na")</f>
        <v>na</v>
      </c>
      <c r="L182" s="178" t="str">
        <f>IF(ENTRY!B182="C",ENTRY!B182,"na")</f>
        <v>na</v>
      </c>
      <c r="M182" s="178" t="str">
        <f>IF(ENTRY!B182="C",ENTRY!E182,"na")</f>
        <v>na</v>
      </c>
      <c r="N182" s="178" t="str">
        <f>IFERROR((COUNTIF($O$3:O182,O182)-1)*0.0001+O182,"NA")</f>
        <v>NA</v>
      </c>
      <c r="O182" s="178" t="str">
        <f>IF(ENTRY!B182="C",ENTRY!BJ182,"na")</f>
        <v>na</v>
      </c>
      <c r="P182" s="178" t="str">
        <f>IF(ENTRY!B182="C",ENTRY!BK182,"na")</f>
        <v>na</v>
      </c>
      <c r="R182" s="178" t="str">
        <f>IF(ENTRY!B182="H",ENTRY!A182,"na")</f>
        <v>na</v>
      </c>
      <c r="S182" s="178" t="str">
        <f>IF(ENTRY!B182="H",ENTRY!D182,"na")</f>
        <v>na</v>
      </c>
      <c r="T182" s="178" t="str">
        <f>IF(ENTRY!B182="H",ENTRY!B182,"na")</f>
        <v>na</v>
      </c>
      <c r="U182" s="178" t="str">
        <f>IF(ENTRY!B182="H",ENTRY!E182,"na")</f>
        <v>na</v>
      </c>
      <c r="V182" s="178" t="str">
        <f>IFERROR((COUNTIF($W$3:W182,W182)-1)*0.0001+W182,"NA")</f>
        <v>NA</v>
      </c>
      <c r="W182" s="178" t="str">
        <f>IF(ENTRY!B182="H",ENTRY!BJ182,"na")</f>
        <v>na</v>
      </c>
      <c r="X182" s="178" t="str">
        <f>IF(ENTRY!B182="H",ENTRY!BK182,"na")</f>
        <v>na</v>
      </c>
    </row>
    <row r="183" spans="2:24" x14ac:dyDescent="0.25">
      <c r="B183" s="178" t="str">
        <f>IF(ENTRY!B183="S",ENTRY!A183,"na")</f>
        <v>na</v>
      </c>
      <c r="C183" s="178" t="str">
        <f>IF(ENTRY!B183="S",ENTRY!D183,"na")</f>
        <v>na</v>
      </c>
      <c r="D183" s="178" t="str">
        <f>IF(ENTRY!B183="S",ENTRY!B183,"na")</f>
        <v>na</v>
      </c>
      <c r="E183" s="178" t="str">
        <f>IF(ENTRY!B183="S",ENTRY!E183,"na")</f>
        <v>na</v>
      </c>
      <c r="F183" s="178" t="str">
        <f>IFERROR((COUNTIF($G$3:G183,G183)-1)*0.0001+G183,"NA")</f>
        <v>NA</v>
      </c>
      <c r="G183" s="178" t="str">
        <f>IF(ENTRY!B183="S",ENTRY!BJ183,"na")</f>
        <v>na</v>
      </c>
      <c r="H183" s="217" t="str">
        <f>IF(ENTRY!B183="S",ENTRY!BK183,"na")</f>
        <v>na</v>
      </c>
      <c r="J183" s="178" t="str">
        <f>IF(ENTRY!B183="C",ENTRY!A183,"na")</f>
        <v>na</v>
      </c>
      <c r="K183" s="178" t="str">
        <f>IF(ENTRY!B183="C",ENTRY!D183,"na")</f>
        <v>na</v>
      </c>
      <c r="L183" s="178" t="str">
        <f>IF(ENTRY!B183="C",ENTRY!B183,"na")</f>
        <v>na</v>
      </c>
      <c r="M183" s="178" t="str">
        <f>IF(ENTRY!B183="C",ENTRY!E183,"na")</f>
        <v>na</v>
      </c>
      <c r="N183" s="178" t="str">
        <f>IFERROR((COUNTIF($O$3:O183,O183)-1)*0.0001+O183,"NA")</f>
        <v>NA</v>
      </c>
      <c r="O183" s="178" t="str">
        <f>IF(ENTRY!B183="C",ENTRY!BJ183,"na")</f>
        <v>na</v>
      </c>
      <c r="P183" s="178" t="str">
        <f>IF(ENTRY!B183="C",ENTRY!BK183,"na")</f>
        <v>na</v>
      </c>
      <c r="R183" s="178" t="str">
        <f>IF(ENTRY!B183="H",ENTRY!A183,"na")</f>
        <v>na</v>
      </c>
      <c r="S183" s="178" t="str">
        <f>IF(ENTRY!B183="H",ENTRY!D183,"na")</f>
        <v>na</v>
      </c>
      <c r="T183" s="178" t="str">
        <f>IF(ENTRY!B183="H",ENTRY!B183,"na")</f>
        <v>na</v>
      </c>
      <c r="U183" s="178" t="str">
        <f>IF(ENTRY!B183="H",ENTRY!E183,"na")</f>
        <v>na</v>
      </c>
      <c r="V183" s="178" t="str">
        <f>IFERROR((COUNTIF($W$3:W183,W183)-1)*0.0001+W183,"NA")</f>
        <v>NA</v>
      </c>
      <c r="W183" s="178" t="str">
        <f>IF(ENTRY!B183="H",ENTRY!BJ183,"na")</f>
        <v>na</v>
      </c>
      <c r="X183" s="178" t="str">
        <f>IF(ENTRY!B183="H",ENTRY!BK183,"na")</f>
        <v>na</v>
      </c>
    </row>
    <row r="184" spans="2:24" x14ac:dyDescent="0.25">
      <c r="B184" s="178" t="str">
        <f>IF(ENTRY!B184="S",ENTRY!A184,"na")</f>
        <v>na</v>
      </c>
      <c r="C184" s="178" t="str">
        <f>IF(ENTRY!B184="S",ENTRY!D184,"na")</f>
        <v>na</v>
      </c>
      <c r="D184" s="178" t="str">
        <f>IF(ENTRY!B184="S",ENTRY!B184,"na")</f>
        <v>na</v>
      </c>
      <c r="E184" s="178" t="str">
        <f>IF(ENTRY!B184="S",ENTRY!E184,"na")</f>
        <v>na</v>
      </c>
      <c r="F184" s="178" t="str">
        <f>IFERROR((COUNTIF($G$3:G184,G184)-1)*0.0001+G184,"NA")</f>
        <v>NA</v>
      </c>
      <c r="G184" s="178" t="str">
        <f>IF(ENTRY!B184="S",ENTRY!BJ184,"na")</f>
        <v>na</v>
      </c>
      <c r="H184" s="217" t="str">
        <f>IF(ENTRY!B184="S",ENTRY!BK184,"na")</f>
        <v>na</v>
      </c>
      <c r="J184" s="178" t="str">
        <f>IF(ENTRY!B184="C",ENTRY!A184,"na")</f>
        <v>na</v>
      </c>
      <c r="K184" s="178" t="str">
        <f>IF(ENTRY!B184="C",ENTRY!D184,"na")</f>
        <v>na</v>
      </c>
      <c r="L184" s="178" t="str">
        <f>IF(ENTRY!B184="C",ENTRY!B184,"na")</f>
        <v>na</v>
      </c>
      <c r="M184" s="178" t="str">
        <f>IF(ENTRY!B184="C",ENTRY!E184,"na")</f>
        <v>na</v>
      </c>
      <c r="N184" s="178" t="str">
        <f>IFERROR((COUNTIF($O$3:O184,O184)-1)*0.0001+O184,"NA")</f>
        <v>NA</v>
      </c>
      <c r="O184" s="178" t="str">
        <f>IF(ENTRY!B184="C",ENTRY!BJ184,"na")</f>
        <v>na</v>
      </c>
      <c r="P184" s="178" t="str">
        <f>IF(ENTRY!B184="C",ENTRY!BK184,"na")</f>
        <v>na</v>
      </c>
      <c r="R184" s="178" t="str">
        <f>IF(ENTRY!B184="H",ENTRY!A184,"na")</f>
        <v>na</v>
      </c>
      <c r="S184" s="178" t="str">
        <f>IF(ENTRY!B184="H",ENTRY!D184,"na")</f>
        <v>na</v>
      </c>
      <c r="T184" s="178" t="str">
        <f>IF(ENTRY!B184="H",ENTRY!B184,"na")</f>
        <v>na</v>
      </c>
      <c r="U184" s="178" t="str">
        <f>IF(ENTRY!B184="H",ENTRY!E184,"na")</f>
        <v>na</v>
      </c>
      <c r="V184" s="178" t="str">
        <f>IFERROR((COUNTIF($W$3:W184,W184)-1)*0.0001+W184,"NA")</f>
        <v>NA</v>
      </c>
      <c r="W184" s="178" t="str">
        <f>IF(ENTRY!B184="H",ENTRY!BJ184,"na")</f>
        <v>na</v>
      </c>
      <c r="X184" s="178" t="str">
        <f>IF(ENTRY!B184="H",ENTRY!BK184,"na")</f>
        <v>na</v>
      </c>
    </row>
    <row r="185" spans="2:24" x14ac:dyDescent="0.25">
      <c r="B185" s="178" t="str">
        <f>IF(ENTRY!B185="S",ENTRY!A185,"na")</f>
        <v>na</v>
      </c>
      <c r="C185" s="178" t="str">
        <f>IF(ENTRY!B185="S",ENTRY!D185,"na")</f>
        <v>na</v>
      </c>
      <c r="D185" s="178" t="str">
        <f>IF(ENTRY!B185="S",ENTRY!B185,"na")</f>
        <v>na</v>
      </c>
      <c r="E185" s="178" t="str">
        <f>IF(ENTRY!B185="S",ENTRY!E185,"na")</f>
        <v>na</v>
      </c>
      <c r="F185" s="178" t="str">
        <f>IFERROR((COUNTIF($G$3:G185,G185)-1)*0.0001+G185,"NA")</f>
        <v>NA</v>
      </c>
      <c r="G185" s="178" t="str">
        <f>IF(ENTRY!B185="S",ENTRY!BJ185,"na")</f>
        <v>na</v>
      </c>
      <c r="H185" s="217" t="str">
        <f>IF(ENTRY!B185="S",ENTRY!BK185,"na")</f>
        <v>na</v>
      </c>
      <c r="J185" s="178" t="str">
        <f>IF(ENTRY!B185="C",ENTRY!A185,"na")</f>
        <v>na</v>
      </c>
      <c r="K185" s="178" t="str">
        <f>IF(ENTRY!B185="C",ENTRY!D185,"na")</f>
        <v>na</v>
      </c>
      <c r="L185" s="178" t="str">
        <f>IF(ENTRY!B185="C",ENTRY!B185,"na")</f>
        <v>na</v>
      </c>
      <c r="M185" s="178" t="str">
        <f>IF(ENTRY!B185="C",ENTRY!E185,"na")</f>
        <v>na</v>
      </c>
      <c r="N185" s="178" t="str">
        <f>IFERROR((COUNTIF($O$3:O185,O185)-1)*0.0001+O185,"NA")</f>
        <v>NA</v>
      </c>
      <c r="O185" s="178" t="str">
        <f>IF(ENTRY!B185="C",ENTRY!BJ185,"na")</f>
        <v>na</v>
      </c>
      <c r="P185" s="178" t="str">
        <f>IF(ENTRY!B185="C",ENTRY!BK185,"na")</f>
        <v>na</v>
      </c>
      <c r="R185" s="178" t="str">
        <f>IF(ENTRY!B185="H",ENTRY!A185,"na")</f>
        <v>na</v>
      </c>
      <c r="S185" s="178" t="str">
        <f>IF(ENTRY!B185="H",ENTRY!D185,"na")</f>
        <v>na</v>
      </c>
      <c r="T185" s="178" t="str">
        <f>IF(ENTRY!B185="H",ENTRY!B185,"na")</f>
        <v>na</v>
      </c>
      <c r="U185" s="178" t="str">
        <f>IF(ENTRY!B185="H",ENTRY!E185,"na")</f>
        <v>na</v>
      </c>
      <c r="V185" s="178" t="str">
        <f>IFERROR((COUNTIF($W$3:W185,W185)-1)*0.0001+W185,"NA")</f>
        <v>NA</v>
      </c>
      <c r="W185" s="178" t="str">
        <f>IF(ENTRY!B185="H",ENTRY!BJ185,"na")</f>
        <v>na</v>
      </c>
      <c r="X185" s="178" t="str">
        <f>IF(ENTRY!B185="H",ENTRY!BK185,"na")</f>
        <v>na</v>
      </c>
    </row>
    <row r="186" spans="2:24" x14ac:dyDescent="0.25">
      <c r="B186" s="178" t="str">
        <f>IF(ENTRY!B186="S",ENTRY!A186,"na")</f>
        <v>na</v>
      </c>
      <c r="C186" s="178" t="str">
        <f>IF(ENTRY!B186="S",ENTRY!D186,"na")</f>
        <v>na</v>
      </c>
      <c r="D186" s="178" t="str">
        <f>IF(ENTRY!B186="S",ENTRY!B186,"na")</f>
        <v>na</v>
      </c>
      <c r="E186" s="178" t="str">
        <f>IF(ENTRY!B186="S",ENTRY!E186,"na")</f>
        <v>na</v>
      </c>
      <c r="F186" s="178" t="str">
        <f>IFERROR((COUNTIF($G$3:G186,G186)-1)*0.0001+G186,"NA")</f>
        <v>NA</v>
      </c>
      <c r="G186" s="178" t="str">
        <f>IF(ENTRY!B186="S",ENTRY!BJ186,"na")</f>
        <v>na</v>
      </c>
      <c r="H186" s="217" t="str">
        <f>IF(ENTRY!B186="S",ENTRY!BK186,"na")</f>
        <v>na</v>
      </c>
      <c r="J186" s="178" t="str">
        <f>IF(ENTRY!B186="C",ENTRY!A186,"na")</f>
        <v>na</v>
      </c>
      <c r="K186" s="178" t="str">
        <f>IF(ENTRY!B186="C",ENTRY!D186,"na")</f>
        <v>na</v>
      </c>
      <c r="L186" s="178" t="str">
        <f>IF(ENTRY!B186="C",ENTRY!B186,"na")</f>
        <v>na</v>
      </c>
      <c r="M186" s="178" t="str">
        <f>IF(ENTRY!B186="C",ENTRY!E186,"na")</f>
        <v>na</v>
      </c>
      <c r="N186" s="178" t="str">
        <f>IFERROR((COUNTIF($O$3:O186,O186)-1)*0.0001+O186,"NA")</f>
        <v>NA</v>
      </c>
      <c r="O186" s="178" t="str">
        <f>IF(ENTRY!B186="C",ENTRY!BJ186,"na")</f>
        <v>na</v>
      </c>
      <c r="P186" s="178" t="str">
        <f>IF(ENTRY!B186="C",ENTRY!BK186,"na")</f>
        <v>na</v>
      </c>
      <c r="R186" s="178" t="str">
        <f>IF(ENTRY!B186="H",ENTRY!A186,"na")</f>
        <v>na</v>
      </c>
      <c r="S186" s="178" t="str">
        <f>IF(ENTRY!B186="H",ENTRY!D186,"na")</f>
        <v>na</v>
      </c>
      <c r="T186" s="178" t="str">
        <f>IF(ENTRY!B186="H",ENTRY!B186,"na")</f>
        <v>na</v>
      </c>
      <c r="U186" s="178" t="str">
        <f>IF(ENTRY!B186="H",ENTRY!E186,"na")</f>
        <v>na</v>
      </c>
      <c r="V186" s="178" t="str">
        <f>IFERROR((COUNTIF($W$3:W186,W186)-1)*0.0001+W186,"NA")</f>
        <v>NA</v>
      </c>
      <c r="W186" s="178" t="str">
        <f>IF(ENTRY!B186="H",ENTRY!BJ186,"na")</f>
        <v>na</v>
      </c>
      <c r="X186" s="178" t="str">
        <f>IF(ENTRY!B186="H",ENTRY!BK186,"na")</f>
        <v>na</v>
      </c>
    </row>
    <row r="187" spans="2:24" x14ac:dyDescent="0.25">
      <c r="B187" s="178" t="str">
        <f>IF(ENTRY!B187="S",ENTRY!A187,"na")</f>
        <v>na</v>
      </c>
      <c r="C187" s="178" t="str">
        <f>IF(ENTRY!B187="S",ENTRY!D187,"na")</f>
        <v>na</v>
      </c>
      <c r="D187" s="178" t="str">
        <f>IF(ENTRY!B187="S",ENTRY!B187,"na")</f>
        <v>na</v>
      </c>
      <c r="E187" s="178" t="str">
        <f>IF(ENTRY!B187="S",ENTRY!E187,"na")</f>
        <v>na</v>
      </c>
      <c r="F187" s="178" t="str">
        <f>IFERROR((COUNTIF($G$3:G187,G187)-1)*0.0001+G187,"NA")</f>
        <v>NA</v>
      </c>
      <c r="G187" s="178" t="str">
        <f>IF(ENTRY!B187="S",ENTRY!BJ187,"na")</f>
        <v>na</v>
      </c>
      <c r="H187" s="217" t="str">
        <f>IF(ENTRY!B187="S",ENTRY!BK187,"na")</f>
        <v>na</v>
      </c>
      <c r="J187" s="178" t="str">
        <f>IF(ENTRY!B187="C",ENTRY!A187,"na")</f>
        <v>na</v>
      </c>
      <c r="K187" s="178" t="str">
        <f>IF(ENTRY!B187="C",ENTRY!D187,"na")</f>
        <v>na</v>
      </c>
      <c r="L187" s="178" t="str">
        <f>IF(ENTRY!B187="C",ENTRY!B187,"na")</f>
        <v>na</v>
      </c>
      <c r="M187" s="178" t="str">
        <f>IF(ENTRY!B187="C",ENTRY!E187,"na")</f>
        <v>na</v>
      </c>
      <c r="N187" s="178" t="str">
        <f>IFERROR((COUNTIF($O$3:O187,O187)-1)*0.0001+O187,"NA")</f>
        <v>NA</v>
      </c>
      <c r="O187" s="178" t="str">
        <f>IF(ENTRY!B187="C",ENTRY!BJ187,"na")</f>
        <v>na</v>
      </c>
      <c r="P187" s="178" t="str">
        <f>IF(ENTRY!B187="C",ENTRY!BK187,"na")</f>
        <v>na</v>
      </c>
      <c r="R187" s="178" t="str">
        <f>IF(ENTRY!B187="H",ENTRY!A187,"na")</f>
        <v>na</v>
      </c>
      <c r="S187" s="178" t="str">
        <f>IF(ENTRY!B187="H",ENTRY!D187,"na")</f>
        <v>na</v>
      </c>
      <c r="T187" s="178" t="str">
        <f>IF(ENTRY!B187="H",ENTRY!B187,"na")</f>
        <v>na</v>
      </c>
      <c r="U187" s="178" t="str">
        <f>IF(ENTRY!B187="H",ENTRY!E187,"na")</f>
        <v>na</v>
      </c>
      <c r="V187" s="178" t="str">
        <f>IFERROR((COUNTIF($W$3:W187,W187)-1)*0.0001+W187,"NA")</f>
        <v>NA</v>
      </c>
      <c r="W187" s="178" t="str">
        <f>IF(ENTRY!B187="H",ENTRY!BJ187,"na")</f>
        <v>na</v>
      </c>
      <c r="X187" s="178" t="str">
        <f>IF(ENTRY!B187="H",ENTRY!BK187,"na")</f>
        <v>na</v>
      </c>
    </row>
    <row r="188" spans="2:24" x14ac:dyDescent="0.25">
      <c r="B188" s="178" t="str">
        <f>IF(ENTRY!B188="S",ENTRY!A188,"na")</f>
        <v>na</v>
      </c>
      <c r="C188" s="178" t="str">
        <f>IF(ENTRY!B188="S",ENTRY!D188,"na")</f>
        <v>na</v>
      </c>
      <c r="D188" s="178" t="str">
        <f>IF(ENTRY!B188="S",ENTRY!B188,"na")</f>
        <v>na</v>
      </c>
      <c r="E188" s="178" t="str">
        <f>IF(ENTRY!B188="S",ENTRY!E188,"na")</f>
        <v>na</v>
      </c>
      <c r="F188" s="178" t="str">
        <f>IFERROR((COUNTIF($G$3:G188,G188)-1)*0.0001+G188,"NA")</f>
        <v>NA</v>
      </c>
      <c r="G188" s="178" t="str">
        <f>IF(ENTRY!B188="S",ENTRY!BJ188,"na")</f>
        <v>na</v>
      </c>
      <c r="H188" s="217" t="str">
        <f>IF(ENTRY!B188="S",ENTRY!BK188,"na")</f>
        <v>na</v>
      </c>
      <c r="J188" s="178" t="str">
        <f>IF(ENTRY!B188="C",ENTRY!A188,"na")</f>
        <v>na</v>
      </c>
      <c r="K188" s="178" t="str">
        <f>IF(ENTRY!B188="C",ENTRY!D188,"na")</f>
        <v>na</v>
      </c>
      <c r="L188" s="178" t="str">
        <f>IF(ENTRY!B188="C",ENTRY!B188,"na")</f>
        <v>na</v>
      </c>
      <c r="M188" s="178" t="str">
        <f>IF(ENTRY!B188="C",ENTRY!E188,"na")</f>
        <v>na</v>
      </c>
      <c r="N188" s="178" t="str">
        <f>IFERROR((COUNTIF($O$3:O188,O188)-1)*0.0001+O188,"NA")</f>
        <v>NA</v>
      </c>
      <c r="O188" s="178" t="str">
        <f>IF(ENTRY!B188="C",ENTRY!BJ188,"na")</f>
        <v>na</v>
      </c>
      <c r="P188" s="178" t="str">
        <f>IF(ENTRY!B188="C",ENTRY!BK188,"na")</f>
        <v>na</v>
      </c>
      <c r="R188" s="178" t="str">
        <f>IF(ENTRY!B188="H",ENTRY!A188,"na")</f>
        <v>na</v>
      </c>
      <c r="S188" s="178" t="str">
        <f>IF(ENTRY!B188="H",ENTRY!D188,"na")</f>
        <v>na</v>
      </c>
      <c r="T188" s="178" t="str">
        <f>IF(ENTRY!B188="H",ENTRY!B188,"na")</f>
        <v>na</v>
      </c>
      <c r="U188" s="178" t="str">
        <f>IF(ENTRY!B188="H",ENTRY!E188,"na")</f>
        <v>na</v>
      </c>
      <c r="V188" s="178" t="str">
        <f>IFERROR((COUNTIF($W$3:W188,W188)-1)*0.0001+W188,"NA")</f>
        <v>NA</v>
      </c>
      <c r="W188" s="178" t="str">
        <f>IF(ENTRY!B188="H",ENTRY!BJ188,"na")</f>
        <v>na</v>
      </c>
      <c r="X188" s="178" t="str">
        <f>IF(ENTRY!B188="H",ENTRY!BK188,"na")</f>
        <v>na</v>
      </c>
    </row>
    <row r="189" spans="2:24" x14ac:dyDescent="0.25">
      <c r="B189" s="178" t="str">
        <f>IF(ENTRY!B189="S",ENTRY!A189,"na")</f>
        <v>na</v>
      </c>
      <c r="C189" s="178" t="str">
        <f>IF(ENTRY!B189="S",ENTRY!D189,"na")</f>
        <v>na</v>
      </c>
      <c r="D189" s="178" t="str">
        <f>IF(ENTRY!B189="S",ENTRY!B189,"na")</f>
        <v>na</v>
      </c>
      <c r="E189" s="178" t="str">
        <f>IF(ENTRY!B189="S",ENTRY!E189,"na")</f>
        <v>na</v>
      </c>
      <c r="F189" s="178" t="str">
        <f>IFERROR((COUNTIF($G$3:G189,G189)-1)*0.0001+G189,"NA")</f>
        <v>NA</v>
      </c>
      <c r="G189" s="178" t="str">
        <f>IF(ENTRY!B189="S",ENTRY!BJ189,"na")</f>
        <v>na</v>
      </c>
      <c r="H189" s="217" t="str">
        <f>IF(ENTRY!B189="S",ENTRY!BK189,"na")</f>
        <v>na</v>
      </c>
      <c r="J189" s="178" t="str">
        <f>IF(ENTRY!B189="C",ENTRY!A189,"na")</f>
        <v>na</v>
      </c>
      <c r="K189" s="178" t="str">
        <f>IF(ENTRY!B189="C",ENTRY!D189,"na")</f>
        <v>na</v>
      </c>
      <c r="L189" s="178" t="str">
        <f>IF(ENTRY!B189="C",ENTRY!B189,"na")</f>
        <v>na</v>
      </c>
      <c r="M189" s="178" t="str">
        <f>IF(ENTRY!B189="C",ENTRY!E189,"na")</f>
        <v>na</v>
      </c>
      <c r="N189" s="178" t="str">
        <f>IFERROR((COUNTIF($O$3:O189,O189)-1)*0.0001+O189,"NA")</f>
        <v>NA</v>
      </c>
      <c r="O189" s="178" t="str">
        <f>IF(ENTRY!B189="C",ENTRY!BJ189,"na")</f>
        <v>na</v>
      </c>
      <c r="P189" s="178" t="str">
        <f>IF(ENTRY!B189="C",ENTRY!BK189,"na")</f>
        <v>na</v>
      </c>
      <c r="R189" s="178" t="str">
        <f>IF(ENTRY!B189="H",ENTRY!A189,"na")</f>
        <v>na</v>
      </c>
      <c r="S189" s="178" t="str">
        <f>IF(ENTRY!B189="H",ENTRY!D189,"na")</f>
        <v>na</v>
      </c>
      <c r="T189" s="178" t="str">
        <f>IF(ENTRY!B189="H",ENTRY!B189,"na")</f>
        <v>na</v>
      </c>
      <c r="U189" s="178" t="str">
        <f>IF(ENTRY!B189="H",ENTRY!E189,"na")</f>
        <v>na</v>
      </c>
      <c r="V189" s="178" t="str">
        <f>IFERROR((COUNTIF($W$3:W189,W189)-1)*0.0001+W189,"NA")</f>
        <v>NA</v>
      </c>
      <c r="W189" s="178" t="str">
        <f>IF(ENTRY!B189="H",ENTRY!BJ189,"na")</f>
        <v>na</v>
      </c>
      <c r="X189" s="178" t="str">
        <f>IF(ENTRY!B189="H",ENTRY!BK189,"na")</f>
        <v>na</v>
      </c>
    </row>
    <row r="190" spans="2:24" x14ac:dyDescent="0.25">
      <c r="B190" s="178" t="str">
        <f>IF(ENTRY!B190="S",ENTRY!A190,"na")</f>
        <v>na</v>
      </c>
      <c r="C190" s="178" t="str">
        <f>IF(ENTRY!B190="S",ENTRY!D190,"na")</f>
        <v>na</v>
      </c>
      <c r="D190" s="178" t="str">
        <f>IF(ENTRY!B190="S",ENTRY!B190,"na")</f>
        <v>na</v>
      </c>
      <c r="E190" s="178" t="str">
        <f>IF(ENTRY!B190="S",ENTRY!E190,"na")</f>
        <v>na</v>
      </c>
      <c r="F190" s="178" t="str">
        <f>IFERROR((COUNTIF($G$3:G190,G190)-1)*0.0001+G190,"NA")</f>
        <v>NA</v>
      </c>
      <c r="G190" s="178" t="str">
        <f>IF(ENTRY!B190="S",ENTRY!BJ190,"na")</f>
        <v>na</v>
      </c>
      <c r="H190" s="217" t="str">
        <f>IF(ENTRY!B190="S",ENTRY!BK190,"na")</f>
        <v>na</v>
      </c>
      <c r="J190" s="178" t="str">
        <f>IF(ENTRY!B190="C",ENTRY!A190,"na")</f>
        <v>na</v>
      </c>
      <c r="K190" s="178" t="str">
        <f>IF(ENTRY!B190="C",ENTRY!D190,"na")</f>
        <v>na</v>
      </c>
      <c r="L190" s="178" t="str">
        <f>IF(ENTRY!B190="C",ENTRY!B190,"na")</f>
        <v>na</v>
      </c>
      <c r="M190" s="178" t="str">
        <f>IF(ENTRY!B190="C",ENTRY!E190,"na")</f>
        <v>na</v>
      </c>
      <c r="N190" s="178" t="str">
        <f>IFERROR((COUNTIF($O$3:O190,O190)-1)*0.0001+O190,"NA")</f>
        <v>NA</v>
      </c>
      <c r="O190" s="178" t="str">
        <f>IF(ENTRY!B190="C",ENTRY!BJ190,"na")</f>
        <v>na</v>
      </c>
      <c r="P190" s="178" t="str">
        <f>IF(ENTRY!B190="C",ENTRY!BK190,"na")</f>
        <v>na</v>
      </c>
      <c r="R190" s="178" t="str">
        <f>IF(ENTRY!B190="H",ENTRY!A190,"na")</f>
        <v>na</v>
      </c>
      <c r="S190" s="178" t="str">
        <f>IF(ENTRY!B190="H",ENTRY!D190,"na")</f>
        <v>na</v>
      </c>
      <c r="T190" s="178" t="str">
        <f>IF(ENTRY!B190="H",ENTRY!B190,"na")</f>
        <v>na</v>
      </c>
      <c r="U190" s="178" t="str">
        <f>IF(ENTRY!B190="H",ENTRY!E190,"na")</f>
        <v>na</v>
      </c>
      <c r="V190" s="178" t="str">
        <f>IFERROR((COUNTIF($W$3:W190,W190)-1)*0.0001+W190,"NA")</f>
        <v>NA</v>
      </c>
      <c r="W190" s="178" t="str">
        <f>IF(ENTRY!B190="H",ENTRY!BJ190,"na")</f>
        <v>na</v>
      </c>
      <c r="X190" s="178" t="str">
        <f>IF(ENTRY!B190="H",ENTRY!BK190,"na")</f>
        <v>na</v>
      </c>
    </row>
    <row r="191" spans="2:24" x14ac:dyDescent="0.25">
      <c r="B191" s="178" t="str">
        <f>IF(ENTRY!B191="S",ENTRY!A191,"na")</f>
        <v>na</v>
      </c>
      <c r="C191" s="178" t="str">
        <f>IF(ENTRY!B191="S",ENTRY!D191,"na")</f>
        <v>na</v>
      </c>
      <c r="D191" s="178" t="str">
        <f>IF(ENTRY!B191="S",ENTRY!B191,"na")</f>
        <v>na</v>
      </c>
      <c r="E191" s="178" t="str">
        <f>IF(ENTRY!B191="S",ENTRY!E191,"na")</f>
        <v>na</v>
      </c>
      <c r="F191" s="178" t="str">
        <f>IFERROR((COUNTIF($G$3:G191,G191)-1)*0.0001+G191,"NA")</f>
        <v>NA</v>
      </c>
      <c r="G191" s="178" t="str">
        <f>IF(ENTRY!B191="S",ENTRY!BJ191,"na")</f>
        <v>na</v>
      </c>
      <c r="H191" s="217" t="str">
        <f>IF(ENTRY!B191="S",ENTRY!BK191,"na")</f>
        <v>na</v>
      </c>
      <c r="J191" s="178" t="str">
        <f>IF(ENTRY!B191="C",ENTRY!A191,"na")</f>
        <v>na</v>
      </c>
      <c r="K191" s="178" t="str">
        <f>IF(ENTRY!B191="C",ENTRY!D191,"na")</f>
        <v>na</v>
      </c>
      <c r="L191" s="178" t="str">
        <f>IF(ENTRY!B191="C",ENTRY!B191,"na")</f>
        <v>na</v>
      </c>
      <c r="M191" s="178" t="str">
        <f>IF(ENTRY!B191="C",ENTRY!E191,"na")</f>
        <v>na</v>
      </c>
      <c r="N191" s="178" t="str">
        <f>IFERROR((COUNTIF($O$3:O191,O191)-1)*0.0001+O191,"NA")</f>
        <v>NA</v>
      </c>
      <c r="O191" s="178" t="str">
        <f>IF(ENTRY!B191="C",ENTRY!BJ191,"na")</f>
        <v>na</v>
      </c>
      <c r="P191" s="178" t="str">
        <f>IF(ENTRY!B191="C",ENTRY!BK191,"na")</f>
        <v>na</v>
      </c>
      <c r="R191" s="178" t="str">
        <f>IF(ENTRY!B191="H",ENTRY!A191,"na")</f>
        <v>na</v>
      </c>
      <c r="S191" s="178" t="str">
        <f>IF(ENTRY!B191="H",ENTRY!D191,"na")</f>
        <v>na</v>
      </c>
      <c r="T191" s="178" t="str">
        <f>IF(ENTRY!B191="H",ENTRY!B191,"na")</f>
        <v>na</v>
      </c>
      <c r="U191" s="178" t="str">
        <f>IF(ENTRY!B191="H",ENTRY!E191,"na")</f>
        <v>na</v>
      </c>
      <c r="V191" s="178" t="str">
        <f>IFERROR((COUNTIF($W$3:W191,W191)-1)*0.0001+W191,"NA")</f>
        <v>NA</v>
      </c>
      <c r="W191" s="178" t="str">
        <f>IF(ENTRY!B191="H",ENTRY!BJ191,"na")</f>
        <v>na</v>
      </c>
      <c r="X191" s="178" t="str">
        <f>IF(ENTRY!B191="H",ENTRY!BK191,"na")</f>
        <v>na</v>
      </c>
    </row>
    <row r="192" spans="2:24" x14ac:dyDescent="0.25">
      <c r="B192" s="178" t="str">
        <f>IF(ENTRY!B192="S",ENTRY!A192,"na")</f>
        <v>na</v>
      </c>
      <c r="C192" s="178" t="str">
        <f>IF(ENTRY!B192="S",ENTRY!D192,"na")</f>
        <v>na</v>
      </c>
      <c r="D192" s="178" t="str">
        <f>IF(ENTRY!B192="S",ENTRY!B192,"na")</f>
        <v>na</v>
      </c>
      <c r="E192" s="178" t="str">
        <f>IF(ENTRY!B192="S",ENTRY!E192,"na")</f>
        <v>na</v>
      </c>
      <c r="F192" s="178" t="str">
        <f>IFERROR((COUNTIF($G$3:G192,G192)-1)*0.0001+G192,"NA")</f>
        <v>NA</v>
      </c>
      <c r="G192" s="178" t="str">
        <f>IF(ENTRY!B192="S",ENTRY!BJ192,"na")</f>
        <v>na</v>
      </c>
      <c r="H192" s="217" t="str">
        <f>IF(ENTRY!B192="S",ENTRY!BK192,"na")</f>
        <v>na</v>
      </c>
      <c r="J192" s="178" t="str">
        <f>IF(ENTRY!B192="C",ENTRY!A192,"na")</f>
        <v>na</v>
      </c>
      <c r="K192" s="178" t="str">
        <f>IF(ENTRY!B192="C",ENTRY!D192,"na")</f>
        <v>na</v>
      </c>
      <c r="L192" s="178" t="str">
        <f>IF(ENTRY!B192="C",ENTRY!B192,"na")</f>
        <v>na</v>
      </c>
      <c r="M192" s="178" t="str">
        <f>IF(ENTRY!B192="C",ENTRY!E192,"na")</f>
        <v>na</v>
      </c>
      <c r="N192" s="178" t="str">
        <f>IFERROR((COUNTIF($O$3:O192,O192)-1)*0.0001+O192,"NA")</f>
        <v>NA</v>
      </c>
      <c r="O192" s="178" t="str">
        <f>IF(ENTRY!B192="C",ENTRY!BJ192,"na")</f>
        <v>na</v>
      </c>
      <c r="P192" s="178" t="str">
        <f>IF(ENTRY!B192="C",ENTRY!BK192,"na")</f>
        <v>na</v>
      </c>
      <c r="R192" s="178" t="str">
        <f>IF(ENTRY!B192="H",ENTRY!A192,"na")</f>
        <v>na</v>
      </c>
      <c r="S192" s="178" t="str">
        <f>IF(ENTRY!B192="H",ENTRY!D192,"na")</f>
        <v>na</v>
      </c>
      <c r="T192" s="178" t="str">
        <f>IF(ENTRY!B192="H",ENTRY!B192,"na")</f>
        <v>na</v>
      </c>
      <c r="U192" s="178" t="str">
        <f>IF(ENTRY!B192="H",ENTRY!E192,"na")</f>
        <v>na</v>
      </c>
      <c r="V192" s="178" t="str">
        <f>IFERROR((COUNTIF($W$3:W192,W192)-1)*0.0001+W192,"NA")</f>
        <v>NA</v>
      </c>
      <c r="W192" s="178" t="str">
        <f>IF(ENTRY!B192="H",ENTRY!BJ192,"na")</f>
        <v>na</v>
      </c>
      <c r="X192" s="178" t="str">
        <f>IF(ENTRY!B192="H",ENTRY!BK192,"na")</f>
        <v>na</v>
      </c>
    </row>
    <row r="193" spans="2:24" x14ac:dyDescent="0.25">
      <c r="B193" s="178" t="str">
        <f>IF(ENTRY!B193="S",ENTRY!A193,"na")</f>
        <v>na</v>
      </c>
      <c r="C193" s="178" t="str">
        <f>IF(ENTRY!B193="S",ENTRY!D193,"na")</f>
        <v>na</v>
      </c>
      <c r="D193" s="178" t="str">
        <f>IF(ENTRY!B193="S",ENTRY!B193,"na")</f>
        <v>na</v>
      </c>
      <c r="E193" s="178" t="str">
        <f>IF(ENTRY!B193="S",ENTRY!E193,"na")</f>
        <v>na</v>
      </c>
      <c r="F193" s="178" t="str">
        <f>IFERROR((COUNTIF($G$3:G193,G193)-1)*0.0001+G193,"NA")</f>
        <v>NA</v>
      </c>
      <c r="G193" s="178" t="str">
        <f>IF(ENTRY!B193="S",ENTRY!BJ193,"na")</f>
        <v>na</v>
      </c>
      <c r="H193" s="217" t="str">
        <f>IF(ENTRY!B193="S",ENTRY!BK193,"na")</f>
        <v>na</v>
      </c>
      <c r="J193" s="178" t="str">
        <f>IF(ENTRY!B193="C",ENTRY!A193,"na")</f>
        <v>na</v>
      </c>
      <c r="K193" s="178" t="str">
        <f>IF(ENTRY!B193="C",ENTRY!D193,"na")</f>
        <v>na</v>
      </c>
      <c r="L193" s="178" t="str">
        <f>IF(ENTRY!B193="C",ENTRY!B193,"na")</f>
        <v>na</v>
      </c>
      <c r="M193" s="178" t="str">
        <f>IF(ENTRY!B193="C",ENTRY!E193,"na")</f>
        <v>na</v>
      </c>
      <c r="N193" s="178" t="str">
        <f>IFERROR((COUNTIF($O$3:O193,O193)-1)*0.0001+O193,"NA")</f>
        <v>NA</v>
      </c>
      <c r="O193" s="178" t="str">
        <f>IF(ENTRY!B193="C",ENTRY!BJ193,"na")</f>
        <v>na</v>
      </c>
      <c r="P193" s="178" t="str">
        <f>IF(ENTRY!B193="C",ENTRY!BK193,"na")</f>
        <v>na</v>
      </c>
      <c r="R193" s="178" t="str">
        <f>IF(ENTRY!B193="H",ENTRY!A193,"na")</f>
        <v>na</v>
      </c>
      <c r="S193" s="178" t="str">
        <f>IF(ENTRY!B193="H",ENTRY!D193,"na")</f>
        <v>na</v>
      </c>
      <c r="T193" s="178" t="str">
        <f>IF(ENTRY!B193="H",ENTRY!B193,"na")</f>
        <v>na</v>
      </c>
      <c r="U193" s="178" t="str">
        <f>IF(ENTRY!B193="H",ENTRY!E193,"na")</f>
        <v>na</v>
      </c>
      <c r="V193" s="178" t="str">
        <f>IFERROR((COUNTIF($W$3:W193,W193)-1)*0.0001+W193,"NA")</f>
        <v>NA</v>
      </c>
      <c r="W193" s="178" t="str">
        <f>IF(ENTRY!B193="H",ENTRY!BJ193,"na")</f>
        <v>na</v>
      </c>
      <c r="X193" s="178" t="str">
        <f>IF(ENTRY!B193="H",ENTRY!BK193,"na")</f>
        <v>na</v>
      </c>
    </row>
    <row r="194" spans="2:24" x14ac:dyDescent="0.25">
      <c r="B194" s="178" t="str">
        <f>IF(ENTRY!B194="S",ENTRY!A194,"na")</f>
        <v>na</v>
      </c>
      <c r="C194" s="178" t="str">
        <f>IF(ENTRY!B194="S",ENTRY!D194,"na")</f>
        <v>na</v>
      </c>
      <c r="D194" s="178" t="str">
        <f>IF(ENTRY!B194="S",ENTRY!B194,"na")</f>
        <v>na</v>
      </c>
      <c r="E194" s="178" t="str">
        <f>IF(ENTRY!B194="S",ENTRY!E194,"na")</f>
        <v>na</v>
      </c>
      <c r="F194" s="178" t="str">
        <f>IFERROR((COUNTIF($G$3:G194,G194)-1)*0.0001+G194,"NA")</f>
        <v>NA</v>
      </c>
      <c r="G194" s="178" t="str">
        <f>IF(ENTRY!B194="S",ENTRY!BJ194,"na")</f>
        <v>na</v>
      </c>
      <c r="H194" s="217" t="str">
        <f>IF(ENTRY!B194="S",ENTRY!BK194,"na")</f>
        <v>na</v>
      </c>
      <c r="J194" s="178" t="str">
        <f>IF(ENTRY!B194="C",ENTRY!A194,"na")</f>
        <v>na</v>
      </c>
      <c r="K194" s="178" t="str">
        <f>IF(ENTRY!B194="C",ENTRY!D194,"na")</f>
        <v>na</v>
      </c>
      <c r="L194" s="178" t="str">
        <f>IF(ENTRY!B194="C",ENTRY!B194,"na")</f>
        <v>na</v>
      </c>
      <c r="M194" s="178" t="str">
        <f>IF(ENTRY!B194="C",ENTRY!E194,"na")</f>
        <v>na</v>
      </c>
      <c r="N194" s="178" t="str">
        <f>IFERROR((COUNTIF($O$3:O194,O194)-1)*0.0001+O194,"NA")</f>
        <v>NA</v>
      </c>
      <c r="O194" s="178" t="str">
        <f>IF(ENTRY!B194="C",ENTRY!BJ194,"na")</f>
        <v>na</v>
      </c>
      <c r="P194" s="178" t="str">
        <f>IF(ENTRY!B194="C",ENTRY!BK194,"na")</f>
        <v>na</v>
      </c>
      <c r="R194" s="178" t="str">
        <f>IF(ENTRY!B194="H",ENTRY!A194,"na")</f>
        <v>na</v>
      </c>
      <c r="S194" s="178" t="str">
        <f>IF(ENTRY!B194="H",ENTRY!D194,"na")</f>
        <v>na</v>
      </c>
      <c r="T194" s="178" t="str">
        <f>IF(ENTRY!B194="H",ENTRY!B194,"na")</f>
        <v>na</v>
      </c>
      <c r="U194" s="178" t="str">
        <f>IF(ENTRY!B194="H",ENTRY!E194,"na")</f>
        <v>na</v>
      </c>
      <c r="V194" s="178" t="str">
        <f>IFERROR((COUNTIF($W$3:W194,W194)-1)*0.0001+W194,"NA")</f>
        <v>NA</v>
      </c>
      <c r="W194" s="178" t="str">
        <f>IF(ENTRY!B194="H",ENTRY!BJ194,"na")</f>
        <v>na</v>
      </c>
      <c r="X194" s="178" t="str">
        <f>IF(ENTRY!B194="H",ENTRY!BK194,"na")</f>
        <v>na</v>
      </c>
    </row>
    <row r="195" spans="2:24" x14ac:dyDescent="0.25">
      <c r="B195" s="178" t="str">
        <f>IF(ENTRY!B195="S",ENTRY!A195,"na")</f>
        <v>na</v>
      </c>
      <c r="C195" s="178" t="str">
        <f>IF(ENTRY!B195="S",ENTRY!D195,"na")</f>
        <v>na</v>
      </c>
      <c r="D195" s="178" t="str">
        <f>IF(ENTRY!B195="S",ENTRY!B195,"na")</f>
        <v>na</v>
      </c>
      <c r="E195" s="178" t="str">
        <f>IF(ENTRY!B195="S",ENTRY!E195,"na")</f>
        <v>na</v>
      </c>
      <c r="F195" s="178" t="str">
        <f>IFERROR((COUNTIF($G$3:G195,G195)-1)*0.0001+G195,"NA")</f>
        <v>NA</v>
      </c>
      <c r="G195" s="178" t="str">
        <f>IF(ENTRY!B195="S",ENTRY!BJ195,"na")</f>
        <v>na</v>
      </c>
      <c r="H195" s="217" t="str">
        <f>IF(ENTRY!B195="S",ENTRY!BK195,"na")</f>
        <v>na</v>
      </c>
      <c r="J195" s="178" t="str">
        <f>IF(ENTRY!B195="C",ENTRY!A195,"na")</f>
        <v>na</v>
      </c>
      <c r="K195" s="178" t="str">
        <f>IF(ENTRY!B195="C",ENTRY!D195,"na")</f>
        <v>na</v>
      </c>
      <c r="L195" s="178" t="str">
        <f>IF(ENTRY!B195="C",ENTRY!B195,"na")</f>
        <v>na</v>
      </c>
      <c r="M195" s="178" t="str">
        <f>IF(ENTRY!B195="C",ENTRY!E195,"na")</f>
        <v>na</v>
      </c>
      <c r="N195" s="178" t="str">
        <f>IFERROR((COUNTIF($O$3:O195,O195)-1)*0.0001+O195,"NA")</f>
        <v>NA</v>
      </c>
      <c r="O195" s="178" t="str">
        <f>IF(ENTRY!B195="C",ENTRY!BJ195,"na")</f>
        <v>na</v>
      </c>
      <c r="P195" s="178" t="str">
        <f>IF(ENTRY!B195="C",ENTRY!BK195,"na")</f>
        <v>na</v>
      </c>
      <c r="R195" s="178" t="str">
        <f>IF(ENTRY!B195="H",ENTRY!A195,"na")</f>
        <v>na</v>
      </c>
      <c r="S195" s="178" t="str">
        <f>IF(ENTRY!B195="H",ENTRY!D195,"na")</f>
        <v>na</v>
      </c>
      <c r="T195" s="178" t="str">
        <f>IF(ENTRY!B195="H",ENTRY!B195,"na")</f>
        <v>na</v>
      </c>
      <c r="U195" s="178" t="str">
        <f>IF(ENTRY!B195="H",ENTRY!E195,"na")</f>
        <v>na</v>
      </c>
      <c r="V195" s="178" t="str">
        <f>IFERROR((COUNTIF($W$3:W195,W195)-1)*0.0001+W195,"NA")</f>
        <v>NA</v>
      </c>
      <c r="W195" s="178" t="str">
        <f>IF(ENTRY!B195="H",ENTRY!BJ195,"na")</f>
        <v>na</v>
      </c>
      <c r="X195" s="178" t="str">
        <f>IF(ENTRY!B195="H",ENTRY!BK195,"na")</f>
        <v>na</v>
      </c>
    </row>
    <row r="196" spans="2:24" x14ac:dyDescent="0.25">
      <c r="B196" s="178" t="str">
        <f>IF(ENTRY!B196="S",ENTRY!A196,"na")</f>
        <v>na</v>
      </c>
      <c r="C196" s="178" t="str">
        <f>IF(ENTRY!B196="S",ENTRY!D196,"na")</f>
        <v>na</v>
      </c>
      <c r="D196" s="178" t="str">
        <f>IF(ENTRY!B196="S",ENTRY!B196,"na")</f>
        <v>na</v>
      </c>
      <c r="E196" s="178" t="str">
        <f>IF(ENTRY!B196="S",ENTRY!E196,"na")</f>
        <v>na</v>
      </c>
      <c r="F196" s="178" t="str">
        <f>IFERROR((COUNTIF($G$3:G196,G196)-1)*0.0001+G196,"NA")</f>
        <v>NA</v>
      </c>
      <c r="G196" s="178" t="str">
        <f>IF(ENTRY!B196="S",ENTRY!BJ196,"na")</f>
        <v>na</v>
      </c>
      <c r="H196" s="217" t="str">
        <f>IF(ENTRY!B196="S",ENTRY!BK196,"na")</f>
        <v>na</v>
      </c>
      <c r="J196" s="178" t="str">
        <f>IF(ENTRY!B196="C",ENTRY!A196,"na")</f>
        <v>na</v>
      </c>
      <c r="K196" s="178" t="str">
        <f>IF(ENTRY!B196="C",ENTRY!D196,"na")</f>
        <v>na</v>
      </c>
      <c r="L196" s="178" t="str">
        <f>IF(ENTRY!B196="C",ENTRY!B196,"na")</f>
        <v>na</v>
      </c>
      <c r="M196" s="178" t="str">
        <f>IF(ENTRY!B196="C",ENTRY!E196,"na")</f>
        <v>na</v>
      </c>
      <c r="N196" s="178" t="str">
        <f>IFERROR((COUNTIF($O$3:O196,O196)-1)*0.0001+O196,"NA")</f>
        <v>NA</v>
      </c>
      <c r="O196" s="178" t="str">
        <f>IF(ENTRY!B196="C",ENTRY!BJ196,"na")</f>
        <v>na</v>
      </c>
      <c r="P196" s="178" t="str">
        <f>IF(ENTRY!B196="C",ENTRY!BK196,"na")</f>
        <v>na</v>
      </c>
      <c r="R196" s="178" t="str">
        <f>IF(ENTRY!B196="H",ENTRY!A196,"na")</f>
        <v>na</v>
      </c>
      <c r="S196" s="178" t="str">
        <f>IF(ENTRY!B196="H",ENTRY!D196,"na")</f>
        <v>na</v>
      </c>
      <c r="T196" s="178" t="str">
        <f>IF(ENTRY!B196="H",ENTRY!B196,"na")</f>
        <v>na</v>
      </c>
      <c r="U196" s="178" t="str">
        <f>IF(ENTRY!B196="H",ENTRY!E196,"na")</f>
        <v>na</v>
      </c>
      <c r="V196" s="178" t="str">
        <f>IFERROR((COUNTIF($W$3:W196,W196)-1)*0.0001+W196,"NA")</f>
        <v>NA</v>
      </c>
      <c r="W196" s="178" t="str">
        <f>IF(ENTRY!B196="H",ENTRY!BJ196,"na")</f>
        <v>na</v>
      </c>
      <c r="X196" s="178" t="str">
        <f>IF(ENTRY!B196="H",ENTRY!BK196,"na")</f>
        <v>na</v>
      </c>
    </row>
    <row r="197" spans="2:24" x14ac:dyDescent="0.25">
      <c r="B197" s="178" t="str">
        <f>IF(ENTRY!B197="S",ENTRY!A197,"na")</f>
        <v>na</v>
      </c>
      <c r="C197" s="178" t="str">
        <f>IF(ENTRY!B197="S",ENTRY!D197,"na")</f>
        <v>na</v>
      </c>
      <c r="D197" s="178" t="str">
        <f>IF(ENTRY!B197="S",ENTRY!B197,"na")</f>
        <v>na</v>
      </c>
      <c r="E197" s="178" t="str">
        <f>IF(ENTRY!B197="S",ENTRY!E197,"na")</f>
        <v>na</v>
      </c>
      <c r="F197" s="178" t="str">
        <f>IFERROR((COUNTIF($G$3:G197,G197)-1)*0.0001+G197,"NA")</f>
        <v>NA</v>
      </c>
      <c r="G197" s="178" t="str">
        <f>IF(ENTRY!B197="S",ENTRY!BJ197,"na")</f>
        <v>na</v>
      </c>
      <c r="H197" s="217" t="str">
        <f>IF(ENTRY!B197="S",ENTRY!BK197,"na")</f>
        <v>na</v>
      </c>
      <c r="J197" s="178" t="str">
        <f>IF(ENTRY!B197="C",ENTRY!A197,"na")</f>
        <v>na</v>
      </c>
      <c r="K197" s="178" t="str">
        <f>IF(ENTRY!B197="C",ENTRY!D197,"na")</f>
        <v>na</v>
      </c>
      <c r="L197" s="178" t="str">
        <f>IF(ENTRY!B197="C",ENTRY!B197,"na")</f>
        <v>na</v>
      </c>
      <c r="M197" s="178" t="str">
        <f>IF(ENTRY!B197="C",ENTRY!E197,"na")</f>
        <v>na</v>
      </c>
      <c r="N197" s="178" t="str">
        <f>IFERROR((COUNTIF($O$3:O197,O197)-1)*0.0001+O197,"NA")</f>
        <v>NA</v>
      </c>
      <c r="O197" s="178" t="str">
        <f>IF(ENTRY!B197="C",ENTRY!BJ197,"na")</f>
        <v>na</v>
      </c>
      <c r="P197" s="178" t="str">
        <f>IF(ENTRY!B197="C",ENTRY!BK197,"na")</f>
        <v>na</v>
      </c>
      <c r="R197" s="178" t="str">
        <f>IF(ENTRY!B197="H",ENTRY!A197,"na")</f>
        <v>na</v>
      </c>
      <c r="S197" s="178" t="str">
        <f>IF(ENTRY!B197="H",ENTRY!D197,"na")</f>
        <v>na</v>
      </c>
      <c r="T197" s="178" t="str">
        <f>IF(ENTRY!B197="H",ENTRY!B197,"na")</f>
        <v>na</v>
      </c>
      <c r="U197" s="178" t="str">
        <f>IF(ENTRY!B197="H",ENTRY!E197,"na")</f>
        <v>na</v>
      </c>
      <c r="V197" s="178" t="str">
        <f>IFERROR((COUNTIF($W$3:W197,W197)-1)*0.0001+W197,"NA")</f>
        <v>NA</v>
      </c>
      <c r="W197" s="178" t="str">
        <f>IF(ENTRY!B197="H",ENTRY!BJ197,"na")</f>
        <v>na</v>
      </c>
      <c r="X197" s="178" t="str">
        <f>IF(ENTRY!B197="H",ENTRY!BK197,"na")</f>
        <v>na</v>
      </c>
    </row>
    <row r="198" spans="2:24" x14ac:dyDescent="0.25">
      <c r="B198" s="178" t="str">
        <f>IF(ENTRY!B198="S",ENTRY!A198,"na")</f>
        <v>na</v>
      </c>
      <c r="C198" s="178" t="str">
        <f>IF(ENTRY!B198="S",ENTRY!D198,"na")</f>
        <v>na</v>
      </c>
      <c r="D198" s="178" t="str">
        <f>IF(ENTRY!B198="S",ENTRY!B198,"na")</f>
        <v>na</v>
      </c>
      <c r="E198" s="178" t="str">
        <f>IF(ENTRY!B198="S",ENTRY!E198,"na")</f>
        <v>na</v>
      </c>
      <c r="F198" s="178" t="str">
        <f>IFERROR((COUNTIF($G$3:G198,G198)-1)*0.0001+G198,"NA")</f>
        <v>NA</v>
      </c>
      <c r="G198" s="178" t="str">
        <f>IF(ENTRY!B198="S",ENTRY!BJ198,"na")</f>
        <v>na</v>
      </c>
      <c r="H198" s="217" t="str">
        <f>IF(ENTRY!B198="S",ENTRY!BK198,"na")</f>
        <v>na</v>
      </c>
      <c r="J198" s="178" t="str">
        <f>IF(ENTRY!B198="C",ENTRY!A198,"na")</f>
        <v>na</v>
      </c>
      <c r="K198" s="178" t="str">
        <f>IF(ENTRY!B198="C",ENTRY!D198,"na")</f>
        <v>na</v>
      </c>
      <c r="L198" s="178" t="str">
        <f>IF(ENTRY!B198="C",ENTRY!B198,"na")</f>
        <v>na</v>
      </c>
      <c r="M198" s="178" t="str">
        <f>IF(ENTRY!B198="C",ENTRY!E198,"na")</f>
        <v>na</v>
      </c>
      <c r="N198" s="178" t="str">
        <f>IFERROR((COUNTIF($O$3:O198,O198)-1)*0.0001+O198,"NA")</f>
        <v>NA</v>
      </c>
      <c r="O198" s="178" t="str">
        <f>IF(ENTRY!B198="C",ENTRY!BJ198,"na")</f>
        <v>na</v>
      </c>
      <c r="P198" s="178" t="str">
        <f>IF(ENTRY!B198="C",ENTRY!BK198,"na")</f>
        <v>na</v>
      </c>
      <c r="R198" s="178" t="str">
        <f>IF(ENTRY!B198="H",ENTRY!A198,"na")</f>
        <v>na</v>
      </c>
      <c r="S198" s="178" t="str">
        <f>IF(ENTRY!B198="H",ENTRY!D198,"na")</f>
        <v>na</v>
      </c>
      <c r="T198" s="178" t="str">
        <f>IF(ENTRY!B198="H",ENTRY!B198,"na")</f>
        <v>na</v>
      </c>
      <c r="U198" s="178" t="str">
        <f>IF(ENTRY!B198="H",ENTRY!E198,"na")</f>
        <v>na</v>
      </c>
      <c r="V198" s="178" t="str">
        <f>IFERROR((COUNTIF($W$3:W198,W198)-1)*0.0001+W198,"NA")</f>
        <v>NA</v>
      </c>
      <c r="W198" s="178" t="str">
        <f>IF(ENTRY!B198="H",ENTRY!BJ198,"na")</f>
        <v>na</v>
      </c>
      <c r="X198" s="178" t="str">
        <f>IF(ENTRY!B198="H",ENTRY!BK198,"na")</f>
        <v>na</v>
      </c>
    </row>
    <row r="199" spans="2:24" x14ac:dyDescent="0.25">
      <c r="B199" s="178" t="str">
        <f>IF(ENTRY!B199="S",ENTRY!A199,"na")</f>
        <v>na</v>
      </c>
      <c r="C199" s="178" t="str">
        <f>IF(ENTRY!B199="S",ENTRY!D199,"na")</f>
        <v>na</v>
      </c>
      <c r="D199" s="178" t="str">
        <f>IF(ENTRY!B199="S",ENTRY!B199,"na")</f>
        <v>na</v>
      </c>
      <c r="E199" s="178" t="str">
        <f>IF(ENTRY!B199="S",ENTRY!E199,"na")</f>
        <v>na</v>
      </c>
      <c r="F199" s="178" t="str">
        <f>IFERROR((COUNTIF($G$3:G199,G199)-1)*0.0001+G199,"NA")</f>
        <v>NA</v>
      </c>
      <c r="G199" s="178" t="str">
        <f>IF(ENTRY!B199="S",ENTRY!BJ199,"na")</f>
        <v>na</v>
      </c>
      <c r="H199" s="217" t="str">
        <f>IF(ENTRY!B199="S",ENTRY!BK199,"na")</f>
        <v>na</v>
      </c>
      <c r="J199" s="178" t="str">
        <f>IF(ENTRY!B199="C",ENTRY!A199,"na")</f>
        <v>na</v>
      </c>
      <c r="K199" s="178" t="str">
        <f>IF(ENTRY!B199="C",ENTRY!D199,"na")</f>
        <v>na</v>
      </c>
      <c r="L199" s="178" t="str">
        <f>IF(ENTRY!B199="C",ENTRY!B199,"na")</f>
        <v>na</v>
      </c>
      <c r="M199" s="178" t="str">
        <f>IF(ENTRY!B199="C",ENTRY!E199,"na")</f>
        <v>na</v>
      </c>
      <c r="N199" s="178" t="str">
        <f>IFERROR((COUNTIF($O$3:O199,O199)-1)*0.0001+O199,"NA")</f>
        <v>NA</v>
      </c>
      <c r="O199" s="178" t="str">
        <f>IF(ENTRY!B199="C",ENTRY!BJ199,"na")</f>
        <v>na</v>
      </c>
      <c r="P199" s="178" t="str">
        <f>IF(ENTRY!B199="C",ENTRY!BK199,"na")</f>
        <v>na</v>
      </c>
      <c r="R199" s="178" t="str">
        <f>IF(ENTRY!B199="H",ENTRY!A199,"na")</f>
        <v>na</v>
      </c>
      <c r="S199" s="178" t="str">
        <f>IF(ENTRY!B199="H",ENTRY!D199,"na")</f>
        <v>na</v>
      </c>
      <c r="T199" s="178" t="str">
        <f>IF(ENTRY!B199="H",ENTRY!B199,"na")</f>
        <v>na</v>
      </c>
      <c r="U199" s="178" t="str">
        <f>IF(ENTRY!B199="H",ENTRY!E199,"na")</f>
        <v>na</v>
      </c>
      <c r="V199" s="178" t="str">
        <f>IFERROR((COUNTIF($W$3:W199,W199)-1)*0.0001+W199,"NA")</f>
        <v>NA</v>
      </c>
      <c r="W199" s="178" t="str">
        <f>IF(ENTRY!B199="H",ENTRY!BJ199,"na")</f>
        <v>na</v>
      </c>
      <c r="X199" s="178" t="str">
        <f>IF(ENTRY!B199="H",ENTRY!BK199,"na")</f>
        <v>na</v>
      </c>
    </row>
    <row r="200" spans="2:24" x14ac:dyDescent="0.25">
      <c r="B200" s="178" t="str">
        <f>IF(ENTRY!B200="S",ENTRY!A200,"na")</f>
        <v>na</v>
      </c>
      <c r="C200" s="178" t="str">
        <f>IF(ENTRY!B200="S",ENTRY!D200,"na")</f>
        <v>na</v>
      </c>
      <c r="D200" s="178" t="str">
        <f>IF(ENTRY!B200="S",ENTRY!B200,"na")</f>
        <v>na</v>
      </c>
      <c r="E200" s="178" t="str">
        <f>IF(ENTRY!B200="S",ENTRY!E200,"na")</f>
        <v>na</v>
      </c>
      <c r="F200" s="178" t="str">
        <f>IFERROR((COUNTIF($G$3:G200,G200)-1)*0.0001+G200,"NA")</f>
        <v>NA</v>
      </c>
      <c r="G200" s="178" t="str">
        <f>IF(ENTRY!B200="S",ENTRY!BJ200,"na")</f>
        <v>na</v>
      </c>
      <c r="H200" s="217" t="str">
        <f>IF(ENTRY!B200="S",ENTRY!BK200,"na")</f>
        <v>na</v>
      </c>
      <c r="J200" s="178" t="str">
        <f>IF(ENTRY!B200="C",ENTRY!A200,"na")</f>
        <v>na</v>
      </c>
      <c r="K200" s="178" t="str">
        <f>IF(ENTRY!B200="C",ENTRY!D200,"na")</f>
        <v>na</v>
      </c>
      <c r="L200" s="178" t="str">
        <f>IF(ENTRY!B200="C",ENTRY!B200,"na")</f>
        <v>na</v>
      </c>
      <c r="M200" s="178" t="str">
        <f>IF(ENTRY!B200="C",ENTRY!E200,"na")</f>
        <v>na</v>
      </c>
      <c r="N200" s="178" t="str">
        <f>IFERROR((COUNTIF($O$3:O200,O200)-1)*0.0001+O200,"NA")</f>
        <v>NA</v>
      </c>
      <c r="O200" s="178" t="str">
        <f>IF(ENTRY!B200="C",ENTRY!BJ200,"na")</f>
        <v>na</v>
      </c>
      <c r="P200" s="178" t="str">
        <f>IF(ENTRY!B200="C",ENTRY!BK200,"na")</f>
        <v>na</v>
      </c>
      <c r="R200" s="178" t="str">
        <f>IF(ENTRY!B200="H",ENTRY!A200,"na")</f>
        <v>na</v>
      </c>
      <c r="S200" s="178" t="str">
        <f>IF(ENTRY!B200="H",ENTRY!D200,"na")</f>
        <v>na</v>
      </c>
      <c r="T200" s="178" t="str">
        <f>IF(ENTRY!B200="H",ENTRY!B200,"na")</f>
        <v>na</v>
      </c>
      <c r="U200" s="178" t="str">
        <f>IF(ENTRY!B200="H",ENTRY!E200,"na")</f>
        <v>na</v>
      </c>
      <c r="V200" s="178" t="str">
        <f>IFERROR((COUNTIF($W$3:W200,W200)-1)*0.0001+W200,"NA")</f>
        <v>NA</v>
      </c>
      <c r="W200" s="178" t="str">
        <f>IF(ENTRY!B200="H",ENTRY!BJ200,"na")</f>
        <v>na</v>
      </c>
      <c r="X200" s="178" t="str">
        <f>IF(ENTRY!B200="H",ENTRY!BK200,"na")</f>
        <v>na</v>
      </c>
    </row>
    <row r="201" spans="2:24" x14ac:dyDescent="0.25">
      <c r="B201" s="178" t="str">
        <f>IF(ENTRY!B201="S",ENTRY!A201,"na")</f>
        <v>na</v>
      </c>
      <c r="C201" s="178" t="str">
        <f>IF(ENTRY!B201="S",ENTRY!D201,"na")</f>
        <v>na</v>
      </c>
      <c r="D201" s="178" t="str">
        <f>IF(ENTRY!B201="S",ENTRY!B201,"na")</f>
        <v>na</v>
      </c>
      <c r="E201" s="178" t="str">
        <f>IF(ENTRY!B201="S",ENTRY!E201,"na")</f>
        <v>na</v>
      </c>
      <c r="F201" s="178" t="str">
        <f>IFERROR((COUNTIF($G$3:G201,G201)-1)*0.0001+G201,"NA")</f>
        <v>NA</v>
      </c>
      <c r="G201" s="178" t="str">
        <f>IF(ENTRY!B201="S",ENTRY!BJ201,"na")</f>
        <v>na</v>
      </c>
      <c r="H201" s="217" t="str">
        <f>IF(ENTRY!B201="S",ENTRY!BK201,"na")</f>
        <v>na</v>
      </c>
      <c r="J201" s="178" t="str">
        <f>IF(ENTRY!B201="C",ENTRY!A201,"na")</f>
        <v>na</v>
      </c>
      <c r="K201" s="178" t="str">
        <f>IF(ENTRY!B201="C",ENTRY!D201,"na")</f>
        <v>na</v>
      </c>
      <c r="L201" s="178" t="str">
        <f>IF(ENTRY!B201="C",ENTRY!B201,"na")</f>
        <v>na</v>
      </c>
      <c r="M201" s="178" t="str">
        <f>IF(ENTRY!B201="C",ENTRY!E201,"na")</f>
        <v>na</v>
      </c>
      <c r="N201" s="178" t="str">
        <f>IFERROR((COUNTIF($O$3:O201,O201)-1)*0.0001+O201,"NA")</f>
        <v>NA</v>
      </c>
      <c r="O201" s="178" t="str">
        <f>IF(ENTRY!B201="C",ENTRY!BJ201,"na")</f>
        <v>na</v>
      </c>
      <c r="P201" s="178" t="str">
        <f>IF(ENTRY!B201="C",ENTRY!BK201,"na")</f>
        <v>na</v>
      </c>
      <c r="R201" s="178" t="str">
        <f>IF(ENTRY!B201="H",ENTRY!A201,"na")</f>
        <v>na</v>
      </c>
      <c r="S201" s="178" t="str">
        <f>IF(ENTRY!B201="H",ENTRY!D201,"na")</f>
        <v>na</v>
      </c>
      <c r="T201" s="178" t="str">
        <f>IF(ENTRY!B201="H",ENTRY!B201,"na")</f>
        <v>na</v>
      </c>
      <c r="U201" s="178" t="str">
        <f>IF(ENTRY!B201="H",ENTRY!E201,"na")</f>
        <v>na</v>
      </c>
      <c r="V201" s="178" t="str">
        <f>IFERROR((COUNTIF($W$3:W201,W201)-1)*0.0001+W201,"NA")</f>
        <v>NA</v>
      </c>
      <c r="W201" s="178" t="str">
        <f>IF(ENTRY!B201="H",ENTRY!BJ201,"na")</f>
        <v>na</v>
      </c>
      <c r="X201" s="178" t="str">
        <f>IF(ENTRY!B201="H",ENTRY!BK201,"na")</f>
        <v>na</v>
      </c>
    </row>
    <row r="202" spans="2:24" x14ac:dyDescent="0.25">
      <c r="B202" s="178" t="str">
        <f>IF(ENTRY!B202="S",ENTRY!A202,"na")</f>
        <v>na</v>
      </c>
      <c r="C202" s="178" t="str">
        <f>IF(ENTRY!B202="S",ENTRY!D202,"na")</f>
        <v>na</v>
      </c>
      <c r="D202" s="178" t="str">
        <f>IF(ENTRY!B202="S",ENTRY!B202,"na")</f>
        <v>na</v>
      </c>
      <c r="E202" s="178" t="str">
        <f>IF(ENTRY!B202="S",ENTRY!E202,"na")</f>
        <v>na</v>
      </c>
      <c r="F202" s="178" t="str">
        <f>IFERROR((COUNTIF($G$3:G202,G202)-1)*0.0001+G202,"NA")</f>
        <v>NA</v>
      </c>
      <c r="G202" s="178" t="str">
        <f>IF(ENTRY!B202="S",ENTRY!BJ202,"na")</f>
        <v>na</v>
      </c>
      <c r="H202" s="217" t="str">
        <f>IF(ENTRY!B202="S",ENTRY!BK202,"na")</f>
        <v>na</v>
      </c>
      <c r="J202" s="178" t="str">
        <f>IF(ENTRY!B202="C",ENTRY!A202,"na")</f>
        <v>na</v>
      </c>
      <c r="K202" s="178" t="str">
        <f>IF(ENTRY!B202="C",ENTRY!D202,"na")</f>
        <v>na</v>
      </c>
      <c r="L202" s="178" t="str">
        <f>IF(ENTRY!B202="C",ENTRY!B202,"na")</f>
        <v>na</v>
      </c>
      <c r="M202" s="178" t="str">
        <f>IF(ENTRY!B202="C",ENTRY!E202,"na")</f>
        <v>na</v>
      </c>
      <c r="N202" s="178" t="str">
        <f>IFERROR((COUNTIF($O$3:O202,O202)-1)*0.0001+O202,"NA")</f>
        <v>NA</v>
      </c>
      <c r="O202" s="178" t="str">
        <f>IF(ENTRY!B202="C",ENTRY!BJ202,"na")</f>
        <v>na</v>
      </c>
      <c r="P202" s="178" t="str">
        <f>IF(ENTRY!B202="C",ENTRY!BK202,"na")</f>
        <v>na</v>
      </c>
      <c r="R202" s="178" t="str">
        <f>IF(ENTRY!B202="H",ENTRY!A202,"na")</f>
        <v>na</v>
      </c>
      <c r="S202" s="178" t="str">
        <f>IF(ENTRY!B202="H",ENTRY!D202,"na")</f>
        <v>na</v>
      </c>
      <c r="T202" s="178" t="str">
        <f>IF(ENTRY!B202="H",ENTRY!B202,"na")</f>
        <v>na</v>
      </c>
      <c r="U202" s="178" t="str">
        <f>IF(ENTRY!B202="H",ENTRY!E202,"na")</f>
        <v>na</v>
      </c>
      <c r="V202" s="178" t="str">
        <f>IFERROR((COUNTIF($W$3:W202,W202)-1)*0.0001+W202,"NA")</f>
        <v>NA</v>
      </c>
      <c r="W202" s="178" t="str">
        <f>IF(ENTRY!B202="H",ENTRY!BJ202,"na")</f>
        <v>na</v>
      </c>
      <c r="X202" s="178" t="str">
        <f>IF(ENTRY!B202="H",ENTRY!BK202,"na")</f>
        <v>na</v>
      </c>
    </row>
    <row r="203" spans="2:24" x14ac:dyDescent="0.25">
      <c r="B203" s="178" t="str">
        <f>IF(ENTRY!B203="S",ENTRY!A203,"na")</f>
        <v>na</v>
      </c>
      <c r="C203" s="178" t="str">
        <f>IF(ENTRY!B203="S",ENTRY!D203,"na")</f>
        <v>na</v>
      </c>
      <c r="D203" s="178" t="str">
        <f>IF(ENTRY!B203="S",ENTRY!B203,"na")</f>
        <v>na</v>
      </c>
      <c r="E203" s="178" t="str">
        <f>IF(ENTRY!B203="S",ENTRY!E203,"na")</f>
        <v>na</v>
      </c>
      <c r="F203" s="178" t="str">
        <f>IFERROR((COUNTIF($G$3:G203,G203)-1)*0.0001+G203,"NA")</f>
        <v>NA</v>
      </c>
      <c r="G203" s="178" t="str">
        <f>IF(ENTRY!B203="S",ENTRY!BJ203,"na")</f>
        <v>na</v>
      </c>
      <c r="H203" s="217" t="str">
        <f>IF(ENTRY!B203="S",ENTRY!BK203,"na")</f>
        <v>na</v>
      </c>
      <c r="J203" s="178" t="str">
        <f>IF(ENTRY!B203="C",ENTRY!A203,"na")</f>
        <v>na</v>
      </c>
      <c r="K203" s="178" t="str">
        <f>IF(ENTRY!B203="C",ENTRY!D203,"na")</f>
        <v>na</v>
      </c>
      <c r="L203" s="178" t="str">
        <f>IF(ENTRY!B203="C",ENTRY!B203,"na")</f>
        <v>na</v>
      </c>
      <c r="M203" s="178" t="str">
        <f>IF(ENTRY!B203="C",ENTRY!E203,"na")</f>
        <v>na</v>
      </c>
      <c r="N203" s="178" t="str">
        <f>IFERROR((COUNTIF($O$3:O203,O203)-1)*0.0001+O203,"NA")</f>
        <v>NA</v>
      </c>
      <c r="O203" s="178" t="str">
        <f>IF(ENTRY!B203="C",ENTRY!BJ203,"na")</f>
        <v>na</v>
      </c>
      <c r="P203" s="178" t="str">
        <f>IF(ENTRY!B203="C",ENTRY!BK203,"na")</f>
        <v>na</v>
      </c>
      <c r="R203" s="178" t="str">
        <f>IF(ENTRY!B203="H",ENTRY!A203,"na")</f>
        <v>na</v>
      </c>
      <c r="S203" s="178" t="str">
        <f>IF(ENTRY!B203="H",ENTRY!D203,"na")</f>
        <v>na</v>
      </c>
      <c r="T203" s="178" t="str">
        <f>IF(ENTRY!B203="H",ENTRY!B203,"na")</f>
        <v>na</v>
      </c>
      <c r="U203" s="178" t="str">
        <f>IF(ENTRY!B203="H",ENTRY!E203,"na")</f>
        <v>na</v>
      </c>
      <c r="V203" s="178" t="str">
        <f>IFERROR((COUNTIF($W$3:W203,W203)-1)*0.0001+W203,"NA")</f>
        <v>NA</v>
      </c>
      <c r="W203" s="178" t="str">
        <f>IF(ENTRY!B203="H",ENTRY!BJ203,"na")</f>
        <v>na</v>
      </c>
      <c r="X203" s="178" t="str">
        <f>IF(ENTRY!B203="H",ENTRY!BK203,"na")</f>
        <v>na</v>
      </c>
    </row>
    <row r="204" spans="2:24" x14ac:dyDescent="0.25">
      <c r="B204" s="178" t="str">
        <f>IF(ENTRY!B204="S",ENTRY!A204,"na")</f>
        <v>na</v>
      </c>
      <c r="C204" s="178" t="str">
        <f>IF(ENTRY!B204="S",ENTRY!D204,"na")</f>
        <v>na</v>
      </c>
      <c r="D204" s="178" t="str">
        <f>IF(ENTRY!B204="S",ENTRY!B204,"na")</f>
        <v>na</v>
      </c>
      <c r="E204" s="178" t="str">
        <f>IF(ENTRY!B204="S",ENTRY!E204,"na")</f>
        <v>na</v>
      </c>
      <c r="F204" s="178" t="str">
        <f>IFERROR((COUNTIF($G$3:G204,G204)-1)*0.0001+G204,"NA")</f>
        <v>NA</v>
      </c>
      <c r="G204" s="178" t="str">
        <f>IF(ENTRY!B204="S",ENTRY!BJ204,"na")</f>
        <v>na</v>
      </c>
      <c r="H204" s="217" t="str">
        <f>IF(ENTRY!B204="S",ENTRY!BK204,"na")</f>
        <v>na</v>
      </c>
      <c r="J204" s="178" t="str">
        <f>IF(ENTRY!B204="C",ENTRY!A204,"na")</f>
        <v>na</v>
      </c>
      <c r="K204" s="178" t="str">
        <f>IF(ENTRY!B204="C",ENTRY!D204,"na")</f>
        <v>na</v>
      </c>
      <c r="L204" s="178" t="str">
        <f>IF(ENTRY!B204="C",ENTRY!B204,"na")</f>
        <v>na</v>
      </c>
      <c r="M204" s="178" t="str">
        <f>IF(ENTRY!B204="C",ENTRY!E204,"na")</f>
        <v>na</v>
      </c>
      <c r="N204" s="178" t="str">
        <f>IFERROR((COUNTIF($O$3:O204,O204)-1)*0.0001+O204,"NA")</f>
        <v>NA</v>
      </c>
      <c r="O204" s="178" t="str">
        <f>IF(ENTRY!B204="C",ENTRY!BJ204,"na")</f>
        <v>na</v>
      </c>
      <c r="P204" s="178" t="str">
        <f>IF(ENTRY!B204="C",ENTRY!BK204,"na")</f>
        <v>na</v>
      </c>
      <c r="R204" s="178" t="str">
        <f>IF(ENTRY!B204="H",ENTRY!A204,"na")</f>
        <v>na</v>
      </c>
      <c r="S204" s="178" t="str">
        <f>IF(ENTRY!B204="H",ENTRY!D204,"na")</f>
        <v>na</v>
      </c>
      <c r="T204" s="178" t="str">
        <f>IF(ENTRY!B204="H",ENTRY!B204,"na")</f>
        <v>na</v>
      </c>
      <c r="U204" s="178" t="str">
        <f>IF(ENTRY!B204="H",ENTRY!E204,"na")</f>
        <v>na</v>
      </c>
      <c r="V204" s="178" t="str">
        <f>IFERROR((COUNTIF($W$3:W204,W204)-1)*0.0001+W204,"NA")</f>
        <v>NA</v>
      </c>
      <c r="W204" s="178" t="str">
        <f>IF(ENTRY!B204="H",ENTRY!BJ204,"na")</f>
        <v>na</v>
      </c>
      <c r="X204" s="178" t="str">
        <f>IF(ENTRY!B204="H",ENTRY!BK204,"na")</f>
        <v>na</v>
      </c>
    </row>
    <row r="205" spans="2:24" x14ac:dyDescent="0.25">
      <c r="B205" s="178" t="str">
        <f>IF(ENTRY!B205="S",ENTRY!A205,"na")</f>
        <v>na</v>
      </c>
      <c r="C205" s="178" t="str">
        <f>IF(ENTRY!B205="S",ENTRY!D205,"na")</f>
        <v>na</v>
      </c>
      <c r="D205" s="178" t="str">
        <f>IF(ENTRY!B205="S",ENTRY!B205,"na")</f>
        <v>na</v>
      </c>
      <c r="E205" s="178" t="str">
        <f>IF(ENTRY!B205="S",ENTRY!E205,"na")</f>
        <v>na</v>
      </c>
      <c r="F205" s="178" t="str">
        <f>IFERROR((COUNTIF($G$3:G205,G205)-1)*0.0001+G205,"NA")</f>
        <v>NA</v>
      </c>
      <c r="G205" s="178" t="str">
        <f>IF(ENTRY!B205="S",ENTRY!BJ205,"na")</f>
        <v>na</v>
      </c>
      <c r="H205" s="217" t="str">
        <f>IF(ENTRY!B205="S",ENTRY!BK205,"na")</f>
        <v>na</v>
      </c>
      <c r="J205" s="178" t="str">
        <f>IF(ENTRY!B205="C",ENTRY!A205,"na")</f>
        <v>na</v>
      </c>
      <c r="K205" s="178" t="str">
        <f>IF(ENTRY!B205="C",ENTRY!D205,"na")</f>
        <v>na</v>
      </c>
      <c r="L205" s="178" t="str">
        <f>IF(ENTRY!B205="C",ENTRY!B205,"na")</f>
        <v>na</v>
      </c>
      <c r="M205" s="178" t="str">
        <f>IF(ENTRY!B205="C",ENTRY!E205,"na")</f>
        <v>na</v>
      </c>
      <c r="N205" s="178" t="str">
        <f>IFERROR((COUNTIF($O$3:O205,O205)-1)*0.0001+O205,"NA")</f>
        <v>NA</v>
      </c>
      <c r="O205" s="178" t="str">
        <f>IF(ENTRY!B205="C",ENTRY!BJ205,"na")</f>
        <v>na</v>
      </c>
      <c r="P205" s="178" t="str">
        <f>IF(ENTRY!B205="C",ENTRY!BK205,"na")</f>
        <v>na</v>
      </c>
      <c r="R205" s="178" t="str">
        <f>IF(ENTRY!B205="H",ENTRY!A205,"na")</f>
        <v>na</v>
      </c>
      <c r="S205" s="178" t="str">
        <f>IF(ENTRY!B205="H",ENTRY!D205,"na")</f>
        <v>na</v>
      </c>
      <c r="T205" s="178" t="str">
        <f>IF(ENTRY!B205="H",ENTRY!B205,"na")</f>
        <v>na</v>
      </c>
      <c r="U205" s="178" t="str">
        <f>IF(ENTRY!B205="H",ENTRY!E205,"na")</f>
        <v>na</v>
      </c>
      <c r="V205" s="178" t="str">
        <f>IFERROR((COUNTIF($W$3:W205,W205)-1)*0.0001+W205,"NA")</f>
        <v>NA</v>
      </c>
      <c r="W205" s="178" t="str">
        <f>IF(ENTRY!B205="H",ENTRY!BJ205,"na")</f>
        <v>na</v>
      </c>
      <c r="X205" s="178" t="str">
        <f>IF(ENTRY!B205="H",ENTRY!BK205,"na")</f>
        <v>na</v>
      </c>
    </row>
    <row r="206" spans="2:24" x14ac:dyDescent="0.25">
      <c r="B206" s="178" t="str">
        <f>IF(ENTRY!B206="S",ENTRY!A206,"na")</f>
        <v>na</v>
      </c>
      <c r="C206" s="178" t="str">
        <f>IF(ENTRY!B206="S",ENTRY!D206,"na")</f>
        <v>na</v>
      </c>
      <c r="D206" s="178" t="str">
        <f>IF(ENTRY!B206="S",ENTRY!B206,"na")</f>
        <v>na</v>
      </c>
      <c r="E206" s="178" t="str">
        <f>IF(ENTRY!B206="S",ENTRY!E206,"na")</f>
        <v>na</v>
      </c>
      <c r="F206" s="178" t="str">
        <f>IFERROR((COUNTIF($G$3:G206,G206)-1)*0.0001+G206,"NA")</f>
        <v>NA</v>
      </c>
      <c r="G206" s="178" t="str">
        <f>IF(ENTRY!B206="S",ENTRY!BJ206,"na")</f>
        <v>na</v>
      </c>
      <c r="H206" s="217" t="str">
        <f>IF(ENTRY!B206="S",ENTRY!BK206,"na")</f>
        <v>na</v>
      </c>
      <c r="J206" s="178" t="str">
        <f>IF(ENTRY!B206="C",ENTRY!A206,"na")</f>
        <v>na</v>
      </c>
      <c r="K206" s="178" t="str">
        <f>IF(ENTRY!B206="C",ENTRY!D206,"na")</f>
        <v>na</v>
      </c>
      <c r="L206" s="178" t="str">
        <f>IF(ENTRY!B206="C",ENTRY!B206,"na")</f>
        <v>na</v>
      </c>
      <c r="M206" s="178" t="str">
        <f>IF(ENTRY!B206="C",ENTRY!E206,"na")</f>
        <v>na</v>
      </c>
      <c r="N206" s="178" t="str">
        <f>IFERROR((COUNTIF($O$3:O206,O206)-1)*0.0001+O206,"NA")</f>
        <v>NA</v>
      </c>
      <c r="O206" s="178" t="str">
        <f>IF(ENTRY!B206="C",ENTRY!BJ206,"na")</f>
        <v>na</v>
      </c>
      <c r="P206" s="178" t="str">
        <f>IF(ENTRY!B206="C",ENTRY!BK206,"na")</f>
        <v>na</v>
      </c>
      <c r="R206" s="178" t="str">
        <f>IF(ENTRY!B206="H",ENTRY!A206,"na")</f>
        <v>na</v>
      </c>
      <c r="S206" s="178" t="str">
        <f>IF(ENTRY!B206="H",ENTRY!D206,"na")</f>
        <v>na</v>
      </c>
      <c r="T206" s="178" t="str">
        <f>IF(ENTRY!B206="H",ENTRY!B206,"na")</f>
        <v>na</v>
      </c>
      <c r="U206" s="178" t="str">
        <f>IF(ENTRY!B206="H",ENTRY!E206,"na")</f>
        <v>na</v>
      </c>
      <c r="V206" s="178" t="str">
        <f>IFERROR((COUNTIF($W$3:W206,W206)-1)*0.0001+W206,"NA")</f>
        <v>NA</v>
      </c>
      <c r="W206" s="178" t="str">
        <f>IF(ENTRY!B206="H",ENTRY!BJ206,"na")</f>
        <v>na</v>
      </c>
      <c r="X206" s="178" t="str">
        <f>IF(ENTRY!B206="H",ENTRY!BK206,"na")</f>
        <v>na</v>
      </c>
    </row>
    <row r="207" spans="2:24" x14ac:dyDescent="0.25">
      <c r="B207" s="178" t="str">
        <f>IF(ENTRY!B207="S",ENTRY!A207,"na")</f>
        <v>na</v>
      </c>
      <c r="C207" s="178" t="str">
        <f>IF(ENTRY!B207="S",ENTRY!D207,"na")</f>
        <v>na</v>
      </c>
      <c r="D207" s="178" t="str">
        <f>IF(ENTRY!B207="S",ENTRY!B207,"na")</f>
        <v>na</v>
      </c>
      <c r="E207" s="178" t="str">
        <f>IF(ENTRY!B207="S",ENTRY!E207,"na")</f>
        <v>na</v>
      </c>
      <c r="F207" s="178" t="str">
        <f>IFERROR((COUNTIF($G$3:G207,G207)-1)*0.0001+G207,"NA")</f>
        <v>NA</v>
      </c>
      <c r="G207" s="178" t="str">
        <f>IF(ENTRY!B207="S",ENTRY!BJ207,"na")</f>
        <v>na</v>
      </c>
      <c r="H207" s="217" t="str">
        <f>IF(ENTRY!B207="S",ENTRY!BK207,"na")</f>
        <v>na</v>
      </c>
      <c r="J207" s="178" t="str">
        <f>IF(ENTRY!B207="C",ENTRY!A207,"na")</f>
        <v>na</v>
      </c>
      <c r="K207" s="178" t="str">
        <f>IF(ENTRY!B207="C",ENTRY!D207,"na")</f>
        <v>na</v>
      </c>
      <c r="L207" s="178" t="str">
        <f>IF(ENTRY!B207="C",ENTRY!B207,"na")</f>
        <v>na</v>
      </c>
      <c r="M207" s="178" t="str">
        <f>IF(ENTRY!B207="C",ENTRY!E207,"na")</f>
        <v>na</v>
      </c>
      <c r="N207" s="178" t="str">
        <f>IFERROR((COUNTIF($O$3:O207,O207)-1)*0.0001+O207,"NA")</f>
        <v>NA</v>
      </c>
      <c r="O207" s="178" t="str">
        <f>IF(ENTRY!B207="C",ENTRY!BJ207,"na")</f>
        <v>na</v>
      </c>
      <c r="P207" s="178" t="str">
        <f>IF(ENTRY!B207="C",ENTRY!BK207,"na")</f>
        <v>na</v>
      </c>
      <c r="R207" s="178" t="str">
        <f>IF(ENTRY!B207="H",ENTRY!A207,"na")</f>
        <v>na</v>
      </c>
      <c r="S207" s="178" t="str">
        <f>IF(ENTRY!B207="H",ENTRY!D207,"na")</f>
        <v>na</v>
      </c>
      <c r="T207" s="178" t="str">
        <f>IF(ENTRY!B207="H",ENTRY!B207,"na")</f>
        <v>na</v>
      </c>
      <c r="U207" s="178" t="str">
        <f>IF(ENTRY!B207="H",ENTRY!E207,"na")</f>
        <v>na</v>
      </c>
      <c r="V207" s="178" t="str">
        <f>IFERROR((COUNTIF($W$3:W207,W207)-1)*0.0001+W207,"NA")</f>
        <v>NA</v>
      </c>
      <c r="W207" s="178" t="str">
        <f>IF(ENTRY!B207="H",ENTRY!BJ207,"na")</f>
        <v>na</v>
      </c>
      <c r="X207" s="178" t="str">
        <f>IF(ENTRY!B207="H",ENTRY!BK207,"na")</f>
        <v>na</v>
      </c>
    </row>
    <row r="208" spans="2:24" x14ac:dyDescent="0.25">
      <c r="B208" s="178" t="str">
        <f>IF(ENTRY!B208="S",ENTRY!A208,"na")</f>
        <v>na</v>
      </c>
      <c r="C208" s="178" t="str">
        <f>IF(ENTRY!B208="S",ENTRY!D208,"na")</f>
        <v>na</v>
      </c>
      <c r="D208" s="178" t="str">
        <f>IF(ENTRY!B208="S",ENTRY!B208,"na")</f>
        <v>na</v>
      </c>
      <c r="E208" s="178" t="str">
        <f>IF(ENTRY!B208="S",ENTRY!E208,"na")</f>
        <v>na</v>
      </c>
      <c r="F208" s="178" t="str">
        <f>IFERROR((COUNTIF($G$3:G208,G208)-1)*0.0001+G208,"NA")</f>
        <v>NA</v>
      </c>
      <c r="G208" s="178" t="str">
        <f>IF(ENTRY!B208="S",ENTRY!BJ208,"na")</f>
        <v>na</v>
      </c>
      <c r="H208" s="217" t="str">
        <f>IF(ENTRY!B208="S",ENTRY!BK208,"na")</f>
        <v>na</v>
      </c>
      <c r="J208" s="178" t="str">
        <f>IF(ENTRY!B208="C",ENTRY!A208,"na")</f>
        <v>na</v>
      </c>
      <c r="K208" s="178" t="str">
        <f>IF(ENTRY!B208="C",ENTRY!D208,"na")</f>
        <v>na</v>
      </c>
      <c r="L208" s="178" t="str">
        <f>IF(ENTRY!B208="C",ENTRY!B208,"na")</f>
        <v>na</v>
      </c>
      <c r="M208" s="178" t="str">
        <f>IF(ENTRY!B208="C",ENTRY!E208,"na")</f>
        <v>na</v>
      </c>
      <c r="N208" s="178" t="str">
        <f>IFERROR((COUNTIF($O$3:O208,O208)-1)*0.0001+O208,"NA")</f>
        <v>NA</v>
      </c>
      <c r="O208" s="178" t="str">
        <f>IF(ENTRY!B208="C",ENTRY!BJ208,"na")</f>
        <v>na</v>
      </c>
      <c r="P208" s="178" t="str">
        <f>IF(ENTRY!B208="C",ENTRY!BK208,"na")</f>
        <v>na</v>
      </c>
      <c r="R208" s="178" t="str">
        <f>IF(ENTRY!B208="H",ENTRY!A208,"na")</f>
        <v>na</v>
      </c>
      <c r="S208" s="178" t="str">
        <f>IF(ENTRY!B208="H",ENTRY!D208,"na")</f>
        <v>na</v>
      </c>
      <c r="T208" s="178" t="str">
        <f>IF(ENTRY!B208="H",ENTRY!B208,"na")</f>
        <v>na</v>
      </c>
      <c r="U208" s="178" t="str">
        <f>IF(ENTRY!B208="H",ENTRY!E208,"na")</f>
        <v>na</v>
      </c>
      <c r="V208" s="178" t="str">
        <f>IFERROR((COUNTIF($W$3:W208,W208)-1)*0.0001+W208,"NA")</f>
        <v>NA</v>
      </c>
      <c r="W208" s="178" t="str">
        <f>IF(ENTRY!B208="H",ENTRY!BJ208,"na")</f>
        <v>na</v>
      </c>
      <c r="X208" s="178" t="str">
        <f>IF(ENTRY!B208="H",ENTRY!BK208,"na")</f>
        <v>na</v>
      </c>
    </row>
    <row r="209" spans="2:24" x14ac:dyDescent="0.25">
      <c r="B209" s="178" t="str">
        <f>IF(ENTRY!B209="S",ENTRY!A209,"na")</f>
        <v>na</v>
      </c>
      <c r="C209" s="178" t="str">
        <f>IF(ENTRY!B209="S",ENTRY!D209,"na")</f>
        <v>na</v>
      </c>
      <c r="D209" s="178" t="str">
        <f>IF(ENTRY!B209="S",ENTRY!B209,"na")</f>
        <v>na</v>
      </c>
      <c r="E209" s="178" t="str">
        <f>IF(ENTRY!B209="S",ENTRY!E209,"na")</f>
        <v>na</v>
      </c>
      <c r="F209" s="178" t="str">
        <f>IFERROR((COUNTIF($G$3:G209,G209)-1)*0.0001+G209,"NA")</f>
        <v>NA</v>
      </c>
      <c r="G209" s="178" t="str">
        <f>IF(ENTRY!B209="S",ENTRY!BJ209,"na")</f>
        <v>na</v>
      </c>
      <c r="H209" s="217" t="str">
        <f>IF(ENTRY!B209="S",ENTRY!BK209,"na")</f>
        <v>na</v>
      </c>
      <c r="J209" s="178" t="str">
        <f>IF(ENTRY!B209="C",ENTRY!A209,"na")</f>
        <v>na</v>
      </c>
      <c r="K209" s="178" t="str">
        <f>IF(ENTRY!B209="C",ENTRY!D209,"na")</f>
        <v>na</v>
      </c>
      <c r="L209" s="178" t="str">
        <f>IF(ENTRY!B209="C",ENTRY!B209,"na")</f>
        <v>na</v>
      </c>
      <c r="M209" s="178" t="str">
        <f>IF(ENTRY!B209="C",ENTRY!E209,"na")</f>
        <v>na</v>
      </c>
      <c r="N209" s="178" t="str">
        <f>IFERROR((COUNTIF($O$3:O209,O209)-1)*0.0001+O209,"NA")</f>
        <v>NA</v>
      </c>
      <c r="O209" s="178" t="str">
        <f>IF(ENTRY!B209="C",ENTRY!BJ209,"na")</f>
        <v>na</v>
      </c>
      <c r="P209" s="178" t="str">
        <f>IF(ENTRY!B209="C",ENTRY!BK209,"na")</f>
        <v>na</v>
      </c>
      <c r="R209" s="178" t="str">
        <f>IF(ENTRY!B209="H",ENTRY!A209,"na")</f>
        <v>na</v>
      </c>
      <c r="S209" s="178" t="str">
        <f>IF(ENTRY!B209="H",ENTRY!D209,"na")</f>
        <v>na</v>
      </c>
      <c r="T209" s="178" t="str">
        <f>IF(ENTRY!B209="H",ENTRY!B209,"na")</f>
        <v>na</v>
      </c>
      <c r="U209" s="178" t="str">
        <f>IF(ENTRY!B209="H",ENTRY!E209,"na")</f>
        <v>na</v>
      </c>
      <c r="V209" s="178" t="str">
        <f>IFERROR((COUNTIF($W$3:W209,W209)-1)*0.0001+W209,"NA")</f>
        <v>NA</v>
      </c>
      <c r="W209" s="178" t="str">
        <f>IF(ENTRY!B209="H",ENTRY!BJ209,"na")</f>
        <v>na</v>
      </c>
      <c r="X209" s="178" t="str">
        <f>IF(ENTRY!B209="H",ENTRY!BK209,"na")</f>
        <v>na</v>
      </c>
    </row>
    <row r="210" spans="2:24" x14ac:dyDescent="0.25">
      <c r="B210" s="178" t="str">
        <f>IF(ENTRY!B210="S",ENTRY!A210,"na")</f>
        <v>na</v>
      </c>
      <c r="C210" s="178" t="str">
        <f>IF(ENTRY!B210="S",ENTRY!D210,"na")</f>
        <v>na</v>
      </c>
      <c r="D210" s="178" t="str">
        <f>IF(ENTRY!B210="S",ENTRY!B210,"na")</f>
        <v>na</v>
      </c>
      <c r="E210" s="178" t="str">
        <f>IF(ENTRY!B210="S",ENTRY!E210,"na")</f>
        <v>na</v>
      </c>
      <c r="F210" s="178" t="str">
        <f>IFERROR((COUNTIF($G$3:G210,G210)-1)*0.0001+G210,"NA")</f>
        <v>NA</v>
      </c>
      <c r="G210" s="178" t="str">
        <f>IF(ENTRY!B210="S",ENTRY!BJ210,"na")</f>
        <v>na</v>
      </c>
      <c r="H210" s="217" t="str">
        <f>IF(ENTRY!B210="S",ENTRY!BK210,"na")</f>
        <v>na</v>
      </c>
      <c r="J210" s="178" t="str">
        <f>IF(ENTRY!B210="C",ENTRY!A210,"na")</f>
        <v>na</v>
      </c>
      <c r="K210" s="178" t="str">
        <f>IF(ENTRY!B210="C",ENTRY!D210,"na")</f>
        <v>na</v>
      </c>
      <c r="L210" s="178" t="str">
        <f>IF(ENTRY!B210="C",ENTRY!B210,"na")</f>
        <v>na</v>
      </c>
      <c r="M210" s="178" t="str">
        <f>IF(ENTRY!B210="C",ENTRY!E210,"na")</f>
        <v>na</v>
      </c>
      <c r="N210" s="178" t="str">
        <f>IFERROR((COUNTIF($O$3:O210,O210)-1)*0.0001+O210,"NA")</f>
        <v>NA</v>
      </c>
      <c r="O210" s="178" t="str">
        <f>IF(ENTRY!B210="C",ENTRY!BJ210,"na")</f>
        <v>na</v>
      </c>
      <c r="P210" s="178" t="str">
        <f>IF(ENTRY!B210="C",ENTRY!BK210,"na")</f>
        <v>na</v>
      </c>
      <c r="R210" s="178" t="str">
        <f>IF(ENTRY!B210="H",ENTRY!A210,"na")</f>
        <v>na</v>
      </c>
      <c r="S210" s="178" t="str">
        <f>IF(ENTRY!B210="H",ENTRY!D210,"na")</f>
        <v>na</v>
      </c>
      <c r="T210" s="178" t="str">
        <f>IF(ENTRY!B210="H",ENTRY!B210,"na")</f>
        <v>na</v>
      </c>
      <c r="U210" s="178" t="str">
        <f>IF(ENTRY!B210="H",ENTRY!E210,"na")</f>
        <v>na</v>
      </c>
      <c r="V210" s="178" t="str">
        <f>IFERROR((COUNTIF($W$3:W210,W210)-1)*0.0001+W210,"NA")</f>
        <v>NA</v>
      </c>
      <c r="W210" s="178" t="str">
        <f>IF(ENTRY!B210="H",ENTRY!BJ210,"na")</f>
        <v>na</v>
      </c>
      <c r="X210" s="178" t="str">
        <f>IF(ENTRY!B210="H",ENTRY!BK210,"na")</f>
        <v>na</v>
      </c>
    </row>
    <row r="211" spans="2:24" x14ac:dyDescent="0.25">
      <c r="B211" s="178" t="str">
        <f>IF(ENTRY!B211="S",ENTRY!A211,"na")</f>
        <v>na</v>
      </c>
      <c r="C211" s="178" t="str">
        <f>IF(ENTRY!B211="S",ENTRY!D211,"na")</f>
        <v>na</v>
      </c>
      <c r="D211" s="178" t="str">
        <f>IF(ENTRY!B211="S",ENTRY!B211,"na")</f>
        <v>na</v>
      </c>
      <c r="E211" s="178" t="str">
        <f>IF(ENTRY!B211="S",ENTRY!E211,"na")</f>
        <v>na</v>
      </c>
      <c r="F211" s="178" t="str">
        <f>IFERROR((COUNTIF($G$3:G211,G211)-1)*0.0001+G211,"NA")</f>
        <v>NA</v>
      </c>
      <c r="G211" s="178" t="str">
        <f>IF(ENTRY!B211="S",ENTRY!BJ211,"na")</f>
        <v>na</v>
      </c>
      <c r="H211" s="217" t="str">
        <f>IF(ENTRY!B211="S",ENTRY!BK211,"na")</f>
        <v>na</v>
      </c>
      <c r="J211" s="178" t="str">
        <f>IF(ENTRY!B211="C",ENTRY!A211,"na")</f>
        <v>na</v>
      </c>
      <c r="K211" s="178" t="str">
        <f>IF(ENTRY!B211="C",ENTRY!D211,"na")</f>
        <v>na</v>
      </c>
      <c r="L211" s="178" t="str">
        <f>IF(ENTRY!B211="C",ENTRY!B211,"na")</f>
        <v>na</v>
      </c>
      <c r="M211" s="178" t="str">
        <f>IF(ENTRY!B211="C",ENTRY!E211,"na")</f>
        <v>na</v>
      </c>
      <c r="N211" s="178" t="str">
        <f>IFERROR((COUNTIF($O$3:O211,O211)-1)*0.0001+O211,"NA")</f>
        <v>NA</v>
      </c>
      <c r="O211" s="178" t="str">
        <f>IF(ENTRY!B211="C",ENTRY!BJ211,"na")</f>
        <v>na</v>
      </c>
      <c r="P211" s="178" t="str">
        <f>IF(ENTRY!B211="C",ENTRY!BK211,"na")</f>
        <v>na</v>
      </c>
      <c r="R211" s="178" t="str">
        <f>IF(ENTRY!B211="H",ENTRY!A211,"na")</f>
        <v>na</v>
      </c>
      <c r="S211" s="178" t="str">
        <f>IF(ENTRY!B211="H",ENTRY!D211,"na")</f>
        <v>na</v>
      </c>
      <c r="T211" s="178" t="str">
        <f>IF(ENTRY!B211="H",ENTRY!B211,"na")</f>
        <v>na</v>
      </c>
      <c r="U211" s="178" t="str">
        <f>IF(ENTRY!B211="H",ENTRY!E211,"na")</f>
        <v>na</v>
      </c>
      <c r="V211" s="178" t="str">
        <f>IFERROR((COUNTIF($W$3:W211,W211)-1)*0.0001+W211,"NA")</f>
        <v>NA</v>
      </c>
      <c r="W211" s="178" t="str">
        <f>IF(ENTRY!B211="H",ENTRY!BJ211,"na")</f>
        <v>na</v>
      </c>
      <c r="X211" s="178" t="str">
        <f>IF(ENTRY!B211="H",ENTRY!BK211,"na")</f>
        <v>na</v>
      </c>
    </row>
    <row r="212" spans="2:24" x14ac:dyDescent="0.25">
      <c r="B212" s="178" t="str">
        <f>IF(ENTRY!B212="S",ENTRY!A212,"na")</f>
        <v>na</v>
      </c>
      <c r="C212" s="178" t="str">
        <f>IF(ENTRY!B212="S",ENTRY!D212,"na")</f>
        <v>na</v>
      </c>
      <c r="D212" s="178" t="str">
        <f>IF(ENTRY!B212="S",ENTRY!B212,"na")</f>
        <v>na</v>
      </c>
      <c r="E212" s="178" t="str">
        <f>IF(ENTRY!B212="S",ENTRY!E212,"na")</f>
        <v>na</v>
      </c>
      <c r="F212" s="178" t="str">
        <f>IFERROR((COUNTIF($G$3:G212,G212)-1)*0.0001+G212,"NA")</f>
        <v>NA</v>
      </c>
      <c r="G212" s="178" t="str">
        <f>IF(ENTRY!B212="S",ENTRY!BJ212,"na")</f>
        <v>na</v>
      </c>
      <c r="H212" s="217" t="str">
        <f>IF(ENTRY!B212="S",ENTRY!BK212,"na")</f>
        <v>na</v>
      </c>
      <c r="J212" s="178" t="str">
        <f>IF(ENTRY!B212="C",ENTRY!A212,"na")</f>
        <v>na</v>
      </c>
      <c r="K212" s="178" t="str">
        <f>IF(ENTRY!B212="C",ENTRY!D212,"na")</f>
        <v>na</v>
      </c>
      <c r="L212" s="178" t="str">
        <f>IF(ENTRY!B212="C",ENTRY!B212,"na")</f>
        <v>na</v>
      </c>
      <c r="M212" s="178" t="str">
        <f>IF(ENTRY!B212="C",ENTRY!E212,"na")</f>
        <v>na</v>
      </c>
      <c r="N212" s="178" t="str">
        <f>IFERROR((COUNTIF($O$3:O212,O212)-1)*0.0001+O212,"NA")</f>
        <v>NA</v>
      </c>
      <c r="O212" s="178" t="str">
        <f>IF(ENTRY!B212="C",ENTRY!BJ212,"na")</f>
        <v>na</v>
      </c>
      <c r="P212" s="178" t="str">
        <f>IF(ENTRY!B212="C",ENTRY!BK212,"na")</f>
        <v>na</v>
      </c>
      <c r="R212" s="178" t="str">
        <f>IF(ENTRY!B212="H",ENTRY!A212,"na")</f>
        <v>na</v>
      </c>
      <c r="S212" s="178" t="str">
        <f>IF(ENTRY!B212="H",ENTRY!D212,"na")</f>
        <v>na</v>
      </c>
      <c r="T212" s="178" t="str">
        <f>IF(ENTRY!B212="H",ENTRY!B212,"na")</f>
        <v>na</v>
      </c>
      <c r="U212" s="178" t="str">
        <f>IF(ENTRY!B212="H",ENTRY!E212,"na")</f>
        <v>na</v>
      </c>
      <c r="V212" s="178" t="str">
        <f>IFERROR((COUNTIF($W$3:W212,W212)-1)*0.0001+W212,"NA")</f>
        <v>NA</v>
      </c>
      <c r="W212" s="178" t="str">
        <f>IF(ENTRY!B212="H",ENTRY!BJ212,"na")</f>
        <v>na</v>
      </c>
      <c r="X212" s="178" t="str">
        <f>IF(ENTRY!B212="H",ENTRY!BK212,"na")</f>
        <v>na</v>
      </c>
    </row>
    <row r="213" spans="2:24" x14ac:dyDescent="0.25">
      <c r="B213" s="178" t="str">
        <f>IF(ENTRY!B213="S",ENTRY!A213,"na")</f>
        <v>na</v>
      </c>
      <c r="C213" s="178" t="str">
        <f>IF(ENTRY!B213="S",ENTRY!D213,"na")</f>
        <v>na</v>
      </c>
      <c r="D213" s="178" t="str">
        <f>IF(ENTRY!B213="S",ENTRY!B213,"na")</f>
        <v>na</v>
      </c>
      <c r="E213" s="178" t="str">
        <f>IF(ENTRY!B213="S",ENTRY!E213,"na")</f>
        <v>na</v>
      </c>
      <c r="F213" s="178" t="str">
        <f>IFERROR((COUNTIF($G$3:G213,G213)-1)*0.0001+G213,"NA")</f>
        <v>NA</v>
      </c>
      <c r="G213" s="178" t="str">
        <f>IF(ENTRY!B213="S",ENTRY!BJ213,"na")</f>
        <v>na</v>
      </c>
      <c r="H213" s="217" t="str">
        <f>IF(ENTRY!B213="S",ENTRY!BK213,"na")</f>
        <v>na</v>
      </c>
      <c r="J213" s="178" t="str">
        <f>IF(ENTRY!B213="C",ENTRY!A213,"na")</f>
        <v>na</v>
      </c>
      <c r="K213" s="178" t="str">
        <f>IF(ENTRY!B213="C",ENTRY!D213,"na")</f>
        <v>na</v>
      </c>
      <c r="L213" s="178" t="str">
        <f>IF(ENTRY!B213="C",ENTRY!B213,"na")</f>
        <v>na</v>
      </c>
      <c r="M213" s="178" t="str">
        <f>IF(ENTRY!B213="C",ENTRY!E213,"na")</f>
        <v>na</v>
      </c>
      <c r="N213" s="178" t="str">
        <f>IFERROR((COUNTIF($O$3:O213,O213)-1)*0.0001+O213,"NA")</f>
        <v>NA</v>
      </c>
      <c r="O213" s="178" t="str">
        <f>IF(ENTRY!B213="C",ENTRY!BJ213,"na")</f>
        <v>na</v>
      </c>
      <c r="P213" s="178" t="str">
        <f>IF(ENTRY!B213="C",ENTRY!BK213,"na")</f>
        <v>na</v>
      </c>
      <c r="R213" s="178" t="str">
        <f>IF(ENTRY!B213="H",ENTRY!A213,"na")</f>
        <v>na</v>
      </c>
      <c r="S213" s="178" t="str">
        <f>IF(ENTRY!B213="H",ENTRY!D213,"na")</f>
        <v>na</v>
      </c>
      <c r="T213" s="178" t="str">
        <f>IF(ENTRY!B213="H",ENTRY!B213,"na")</f>
        <v>na</v>
      </c>
      <c r="U213" s="178" t="str">
        <f>IF(ENTRY!B213="H",ENTRY!E213,"na")</f>
        <v>na</v>
      </c>
      <c r="V213" s="178" t="str">
        <f>IFERROR((COUNTIF($W$3:W213,W213)-1)*0.0001+W213,"NA")</f>
        <v>NA</v>
      </c>
      <c r="W213" s="178" t="str">
        <f>IF(ENTRY!B213="H",ENTRY!BJ213,"na")</f>
        <v>na</v>
      </c>
      <c r="X213" s="178" t="str">
        <f>IF(ENTRY!B213="H",ENTRY!BK213,"na")</f>
        <v>na</v>
      </c>
    </row>
    <row r="214" spans="2:24" x14ac:dyDescent="0.25">
      <c r="B214" s="178" t="str">
        <f>IF(ENTRY!B214="S",ENTRY!A214,"na")</f>
        <v>na</v>
      </c>
      <c r="C214" s="178" t="str">
        <f>IF(ENTRY!B214="S",ENTRY!D214,"na")</f>
        <v>na</v>
      </c>
      <c r="D214" s="178" t="str">
        <f>IF(ENTRY!B214="S",ENTRY!B214,"na")</f>
        <v>na</v>
      </c>
      <c r="E214" s="178" t="str">
        <f>IF(ENTRY!B214="S",ENTRY!E214,"na")</f>
        <v>na</v>
      </c>
      <c r="F214" s="178" t="str">
        <f>IFERROR((COUNTIF($G$3:G214,G214)-1)*0.0001+G214,"NA")</f>
        <v>NA</v>
      </c>
      <c r="G214" s="178" t="str">
        <f>IF(ENTRY!B214="S",ENTRY!BJ214,"na")</f>
        <v>na</v>
      </c>
      <c r="H214" s="217" t="str">
        <f>IF(ENTRY!B214="S",ENTRY!BK214,"na")</f>
        <v>na</v>
      </c>
      <c r="J214" s="178" t="str">
        <f>IF(ENTRY!B214="C",ENTRY!A214,"na")</f>
        <v>na</v>
      </c>
      <c r="K214" s="178" t="str">
        <f>IF(ENTRY!B214="C",ENTRY!D214,"na")</f>
        <v>na</v>
      </c>
      <c r="L214" s="178" t="str">
        <f>IF(ENTRY!B214="C",ENTRY!B214,"na")</f>
        <v>na</v>
      </c>
      <c r="M214" s="178" t="str">
        <f>IF(ENTRY!B214="C",ENTRY!E214,"na")</f>
        <v>na</v>
      </c>
      <c r="N214" s="178" t="str">
        <f>IFERROR((COUNTIF($O$3:O214,O214)-1)*0.0001+O214,"NA")</f>
        <v>NA</v>
      </c>
      <c r="O214" s="178" t="str">
        <f>IF(ENTRY!B214="C",ENTRY!BJ214,"na")</f>
        <v>na</v>
      </c>
      <c r="P214" s="178" t="str">
        <f>IF(ENTRY!B214="C",ENTRY!BK214,"na")</f>
        <v>na</v>
      </c>
      <c r="R214" s="178" t="str">
        <f>IF(ENTRY!B214="H",ENTRY!A214,"na")</f>
        <v>na</v>
      </c>
      <c r="S214" s="178" t="str">
        <f>IF(ENTRY!B214="H",ENTRY!D214,"na")</f>
        <v>na</v>
      </c>
      <c r="T214" s="178" t="str">
        <f>IF(ENTRY!B214="H",ENTRY!B214,"na")</f>
        <v>na</v>
      </c>
      <c r="U214" s="178" t="str">
        <f>IF(ENTRY!B214="H",ENTRY!E214,"na")</f>
        <v>na</v>
      </c>
      <c r="V214" s="178" t="str">
        <f>IFERROR((COUNTIF($W$3:W214,W214)-1)*0.0001+W214,"NA")</f>
        <v>NA</v>
      </c>
      <c r="W214" s="178" t="str">
        <f>IF(ENTRY!B214="H",ENTRY!BJ214,"na")</f>
        <v>na</v>
      </c>
      <c r="X214" s="178" t="str">
        <f>IF(ENTRY!B214="H",ENTRY!BK214,"na")</f>
        <v>na</v>
      </c>
    </row>
    <row r="215" spans="2:24" x14ac:dyDescent="0.25">
      <c r="B215" s="178" t="str">
        <f>IF(ENTRY!B215="S",ENTRY!A215,"na")</f>
        <v>na</v>
      </c>
      <c r="C215" s="178" t="str">
        <f>IF(ENTRY!B215="S",ENTRY!D215,"na")</f>
        <v>na</v>
      </c>
      <c r="D215" s="178" t="str">
        <f>IF(ENTRY!B215="S",ENTRY!B215,"na")</f>
        <v>na</v>
      </c>
      <c r="E215" s="178" t="str">
        <f>IF(ENTRY!B215="S",ENTRY!E215,"na")</f>
        <v>na</v>
      </c>
      <c r="F215" s="178" t="str">
        <f>IFERROR((COUNTIF($G$3:G215,G215)-1)*0.0001+G215,"NA")</f>
        <v>NA</v>
      </c>
      <c r="G215" s="178" t="str">
        <f>IF(ENTRY!B215="S",ENTRY!BJ215,"na")</f>
        <v>na</v>
      </c>
      <c r="H215" s="217" t="str">
        <f>IF(ENTRY!B215="S",ENTRY!BK215,"na")</f>
        <v>na</v>
      </c>
      <c r="J215" s="178" t="str">
        <f>IF(ENTRY!B215="C",ENTRY!A215,"na")</f>
        <v>na</v>
      </c>
      <c r="K215" s="178" t="str">
        <f>IF(ENTRY!B215="C",ENTRY!D215,"na")</f>
        <v>na</v>
      </c>
      <c r="L215" s="178" t="str">
        <f>IF(ENTRY!B215="C",ENTRY!B215,"na")</f>
        <v>na</v>
      </c>
      <c r="M215" s="178" t="str">
        <f>IF(ENTRY!B215="C",ENTRY!E215,"na")</f>
        <v>na</v>
      </c>
      <c r="N215" s="178" t="str">
        <f>IFERROR((COUNTIF($O$3:O215,O215)-1)*0.0001+O215,"NA")</f>
        <v>NA</v>
      </c>
      <c r="O215" s="178" t="str">
        <f>IF(ENTRY!B215="C",ENTRY!BJ215,"na")</f>
        <v>na</v>
      </c>
      <c r="P215" s="178" t="str">
        <f>IF(ENTRY!B215="C",ENTRY!BK215,"na")</f>
        <v>na</v>
      </c>
      <c r="R215" s="178" t="str">
        <f>IF(ENTRY!B215="H",ENTRY!A215,"na")</f>
        <v>na</v>
      </c>
      <c r="S215" s="178" t="str">
        <f>IF(ENTRY!B215="H",ENTRY!D215,"na")</f>
        <v>na</v>
      </c>
      <c r="T215" s="178" t="str">
        <f>IF(ENTRY!B215="H",ENTRY!B215,"na")</f>
        <v>na</v>
      </c>
      <c r="U215" s="178" t="str">
        <f>IF(ENTRY!B215="H",ENTRY!E215,"na")</f>
        <v>na</v>
      </c>
      <c r="V215" s="178" t="str">
        <f>IFERROR((COUNTIF($W$3:W215,W215)-1)*0.0001+W215,"NA")</f>
        <v>NA</v>
      </c>
      <c r="W215" s="178" t="str">
        <f>IF(ENTRY!B215="H",ENTRY!BJ215,"na")</f>
        <v>na</v>
      </c>
      <c r="X215" s="178" t="str">
        <f>IF(ENTRY!B215="H",ENTRY!BK215,"na")</f>
        <v>na</v>
      </c>
    </row>
    <row r="216" spans="2:24" x14ac:dyDescent="0.25">
      <c r="B216" s="178" t="str">
        <f>IF(ENTRY!B216="S",ENTRY!A216,"na")</f>
        <v>na</v>
      </c>
      <c r="C216" s="178" t="str">
        <f>IF(ENTRY!B216="S",ENTRY!D216,"na")</f>
        <v>na</v>
      </c>
      <c r="D216" s="178" t="str">
        <f>IF(ENTRY!B216="S",ENTRY!B216,"na")</f>
        <v>na</v>
      </c>
      <c r="E216" s="178" t="str">
        <f>IF(ENTRY!B216="S",ENTRY!E216,"na")</f>
        <v>na</v>
      </c>
      <c r="F216" s="178" t="str">
        <f>IFERROR((COUNTIF($G$3:G216,G216)-1)*0.0001+G216,"NA")</f>
        <v>NA</v>
      </c>
      <c r="G216" s="178" t="str">
        <f>IF(ENTRY!B216="S",ENTRY!BJ216,"na")</f>
        <v>na</v>
      </c>
      <c r="H216" s="217" t="str">
        <f>IF(ENTRY!B216="S",ENTRY!BK216,"na")</f>
        <v>na</v>
      </c>
      <c r="J216" s="178" t="str">
        <f>IF(ENTRY!B216="C",ENTRY!A216,"na")</f>
        <v>na</v>
      </c>
      <c r="K216" s="178" t="str">
        <f>IF(ENTRY!B216="C",ENTRY!D216,"na")</f>
        <v>na</v>
      </c>
      <c r="L216" s="178" t="str">
        <f>IF(ENTRY!B216="C",ENTRY!B216,"na")</f>
        <v>na</v>
      </c>
      <c r="M216" s="178" t="str">
        <f>IF(ENTRY!B216="C",ENTRY!E216,"na")</f>
        <v>na</v>
      </c>
      <c r="N216" s="178" t="str">
        <f>IFERROR((COUNTIF($O$3:O216,O216)-1)*0.0001+O216,"NA")</f>
        <v>NA</v>
      </c>
      <c r="O216" s="178" t="str">
        <f>IF(ENTRY!B216="C",ENTRY!BJ216,"na")</f>
        <v>na</v>
      </c>
      <c r="P216" s="178" t="str">
        <f>IF(ENTRY!B216="C",ENTRY!BK216,"na")</f>
        <v>na</v>
      </c>
      <c r="R216" s="178" t="str">
        <f>IF(ENTRY!B216="H",ENTRY!A216,"na")</f>
        <v>na</v>
      </c>
      <c r="S216" s="178" t="str">
        <f>IF(ENTRY!B216="H",ENTRY!D216,"na")</f>
        <v>na</v>
      </c>
      <c r="T216" s="178" t="str">
        <f>IF(ENTRY!B216="H",ENTRY!B216,"na")</f>
        <v>na</v>
      </c>
      <c r="U216" s="178" t="str">
        <f>IF(ENTRY!B216="H",ENTRY!E216,"na")</f>
        <v>na</v>
      </c>
      <c r="V216" s="178" t="str">
        <f>IFERROR((COUNTIF($W$3:W216,W216)-1)*0.0001+W216,"NA")</f>
        <v>NA</v>
      </c>
      <c r="W216" s="178" t="str">
        <f>IF(ENTRY!B216="H",ENTRY!BJ216,"na")</f>
        <v>na</v>
      </c>
      <c r="X216" s="178" t="str">
        <f>IF(ENTRY!B216="H",ENTRY!BK216,"na")</f>
        <v>na</v>
      </c>
    </row>
    <row r="217" spans="2:24" x14ac:dyDescent="0.25">
      <c r="B217" s="178" t="str">
        <f>IF(ENTRY!B217="S",ENTRY!A217,"na")</f>
        <v>na</v>
      </c>
      <c r="C217" s="178" t="str">
        <f>IF(ENTRY!B217="S",ENTRY!D217,"na")</f>
        <v>na</v>
      </c>
      <c r="D217" s="178" t="str">
        <f>IF(ENTRY!B217="S",ENTRY!B217,"na")</f>
        <v>na</v>
      </c>
      <c r="E217" s="178" t="str">
        <f>IF(ENTRY!B217="S",ENTRY!E217,"na")</f>
        <v>na</v>
      </c>
      <c r="F217" s="178" t="str">
        <f>IFERROR((COUNTIF($G$3:G217,G217)-1)*0.0001+G217,"NA")</f>
        <v>NA</v>
      </c>
      <c r="G217" s="178" t="str">
        <f>IF(ENTRY!B217="S",ENTRY!BJ217,"na")</f>
        <v>na</v>
      </c>
      <c r="H217" s="217" t="str">
        <f>IF(ENTRY!B217="S",ENTRY!BK217,"na")</f>
        <v>na</v>
      </c>
      <c r="J217" s="178" t="str">
        <f>IF(ENTRY!B217="C",ENTRY!A217,"na")</f>
        <v>na</v>
      </c>
      <c r="K217" s="178" t="str">
        <f>IF(ENTRY!B217="C",ENTRY!D217,"na")</f>
        <v>na</v>
      </c>
      <c r="L217" s="178" t="str">
        <f>IF(ENTRY!B217="C",ENTRY!B217,"na")</f>
        <v>na</v>
      </c>
      <c r="M217" s="178" t="str">
        <f>IF(ENTRY!B217="C",ENTRY!E217,"na")</f>
        <v>na</v>
      </c>
      <c r="N217" s="178" t="str">
        <f>IFERROR((COUNTIF($O$3:O217,O217)-1)*0.0001+O217,"NA")</f>
        <v>NA</v>
      </c>
      <c r="O217" s="178" t="str">
        <f>IF(ENTRY!B217="C",ENTRY!BJ217,"na")</f>
        <v>na</v>
      </c>
      <c r="P217" s="178" t="str">
        <f>IF(ENTRY!B217="C",ENTRY!BK217,"na")</f>
        <v>na</v>
      </c>
      <c r="R217" s="178" t="str">
        <f>IF(ENTRY!B217="H",ENTRY!A217,"na")</f>
        <v>na</v>
      </c>
      <c r="S217" s="178" t="str">
        <f>IF(ENTRY!B217="H",ENTRY!D217,"na")</f>
        <v>na</v>
      </c>
      <c r="T217" s="178" t="str">
        <f>IF(ENTRY!B217="H",ENTRY!B217,"na")</f>
        <v>na</v>
      </c>
      <c r="U217" s="178" t="str">
        <f>IF(ENTRY!B217="H",ENTRY!E217,"na")</f>
        <v>na</v>
      </c>
      <c r="V217" s="178" t="str">
        <f>IFERROR((COUNTIF($W$3:W217,W217)-1)*0.0001+W217,"NA")</f>
        <v>NA</v>
      </c>
      <c r="W217" s="178" t="str">
        <f>IF(ENTRY!B217="H",ENTRY!BJ217,"na")</f>
        <v>na</v>
      </c>
      <c r="X217" s="178" t="str">
        <f>IF(ENTRY!B217="H",ENTRY!BK217,"na")</f>
        <v>na</v>
      </c>
    </row>
    <row r="218" spans="2:24" x14ac:dyDescent="0.25">
      <c r="B218" s="178" t="str">
        <f>IF(ENTRY!B218="S",ENTRY!A218,"na")</f>
        <v>na</v>
      </c>
      <c r="C218" s="178" t="str">
        <f>IF(ENTRY!B218="S",ENTRY!D218,"na")</f>
        <v>na</v>
      </c>
      <c r="D218" s="178" t="str">
        <f>IF(ENTRY!B218="S",ENTRY!B218,"na")</f>
        <v>na</v>
      </c>
      <c r="E218" s="178" t="str">
        <f>IF(ENTRY!B218="S",ENTRY!E218,"na")</f>
        <v>na</v>
      </c>
      <c r="F218" s="178" t="str">
        <f>IFERROR((COUNTIF($G$3:G218,G218)-1)*0.0001+G218,"NA")</f>
        <v>NA</v>
      </c>
      <c r="G218" s="178" t="str">
        <f>IF(ENTRY!B218="S",ENTRY!BJ218,"na")</f>
        <v>na</v>
      </c>
      <c r="H218" s="217" t="str">
        <f>IF(ENTRY!B218="S",ENTRY!BK218,"na")</f>
        <v>na</v>
      </c>
      <c r="J218" s="178" t="str">
        <f>IF(ENTRY!B218="C",ENTRY!A218,"na")</f>
        <v>na</v>
      </c>
      <c r="K218" s="178" t="str">
        <f>IF(ENTRY!B218="C",ENTRY!D218,"na")</f>
        <v>na</v>
      </c>
      <c r="L218" s="178" t="str">
        <f>IF(ENTRY!B218="C",ENTRY!B218,"na")</f>
        <v>na</v>
      </c>
      <c r="M218" s="178" t="str">
        <f>IF(ENTRY!B218="C",ENTRY!E218,"na")</f>
        <v>na</v>
      </c>
      <c r="N218" s="178" t="str">
        <f>IFERROR((COUNTIF($O$3:O218,O218)-1)*0.0001+O218,"NA")</f>
        <v>NA</v>
      </c>
      <c r="O218" s="178" t="str">
        <f>IF(ENTRY!B218="C",ENTRY!BJ218,"na")</f>
        <v>na</v>
      </c>
      <c r="P218" s="178" t="str">
        <f>IF(ENTRY!B218="C",ENTRY!BK218,"na")</f>
        <v>na</v>
      </c>
      <c r="R218" s="178" t="str">
        <f>IF(ENTRY!B218="H",ENTRY!A218,"na")</f>
        <v>na</v>
      </c>
      <c r="S218" s="178" t="str">
        <f>IF(ENTRY!B218="H",ENTRY!D218,"na")</f>
        <v>na</v>
      </c>
      <c r="T218" s="178" t="str">
        <f>IF(ENTRY!B218="H",ENTRY!B218,"na")</f>
        <v>na</v>
      </c>
      <c r="U218" s="178" t="str">
        <f>IF(ENTRY!B218="H",ENTRY!E218,"na")</f>
        <v>na</v>
      </c>
      <c r="V218" s="178" t="str">
        <f>IFERROR((COUNTIF($W$3:W218,W218)-1)*0.0001+W218,"NA")</f>
        <v>NA</v>
      </c>
      <c r="W218" s="178" t="str">
        <f>IF(ENTRY!B218="H",ENTRY!BJ218,"na")</f>
        <v>na</v>
      </c>
      <c r="X218" s="178" t="str">
        <f>IF(ENTRY!B218="H",ENTRY!BK218,"na")</f>
        <v>na</v>
      </c>
    </row>
    <row r="219" spans="2:24" x14ac:dyDescent="0.25">
      <c r="B219" s="178" t="str">
        <f>IF(ENTRY!B219="S",ENTRY!A219,"na")</f>
        <v>na</v>
      </c>
      <c r="C219" s="178" t="str">
        <f>IF(ENTRY!B219="S",ENTRY!D219,"na")</f>
        <v>na</v>
      </c>
      <c r="D219" s="178" t="str">
        <f>IF(ENTRY!B219="S",ENTRY!B219,"na")</f>
        <v>na</v>
      </c>
      <c r="E219" s="178" t="str">
        <f>IF(ENTRY!B219="S",ENTRY!E219,"na")</f>
        <v>na</v>
      </c>
      <c r="F219" s="178" t="str">
        <f>IFERROR((COUNTIF($G$3:G219,G219)-1)*0.0001+G219,"NA")</f>
        <v>NA</v>
      </c>
      <c r="G219" s="178" t="str">
        <f>IF(ENTRY!B219="S",ENTRY!BJ219,"na")</f>
        <v>na</v>
      </c>
      <c r="H219" s="217" t="str">
        <f>IF(ENTRY!B219="S",ENTRY!BK219,"na")</f>
        <v>na</v>
      </c>
      <c r="J219" s="178" t="str">
        <f>IF(ENTRY!B219="C",ENTRY!A219,"na")</f>
        <v>na</v>
      </c>
      <c r="K219" s="178" t="str">
        <f>IF(ENTRY!B219="C",ENTRY!D219,"na")</f>
        <v>na</v>
      </c>
      <c r="L219" s="178" t="str">
        <f>IF(ENTRY!B219="C",ENTRY!B219,"na")</f>
        <v>na</v>
      </c>
      <c r="M219" s="178" t="str">
        <f>IF(ENTRY!B219="C",ENTRY!E219,"na")</f>
        <v>na</v>
      </c>
      <c r="N219" s="178" t="str">
        <f>IFERROR((COUNTIF($O$3:O219,O219)-1)*0.0001+O219,"NA")</f>
        <v>NA</v>
      </c>
      <c r="O219" s="178" t="str">
        <f>IF(ENTRY!B219="C",ENTRY!BJ219,"na")</f>
        <v>na</v>
      </c>
      <c r="P219" s="178" t="str">
        <f>IF(ENTRY!B219="C",ENTRY!BK219,"na")</f>
        <v>na</v>
      </c>
      <c r="R219" s="178" t="str">
        <f>IF(ENTRY!B219="H",ENTRY!A219,"na")</f>
        <v>na</v>
      </c>
      <c r="S219" s="178" t="str">
        <f>IF(ENTRY!B219="H",ENTRY!D219,"na")</f>
        <v>na</v>
      </c>
      <c r="T219" s="178" t="str">
        <f>IF(ENTRY!B219="H",ENTRY!B219,"na")</f>
        <v>na</v>
      </c>
      <c r="U219" s="178" t="str">
        <f>IF(ENTRY!B219="H",ENTRY!E219,"na")</f>
        <v>na</v>
      </c>
      <c r="V219" s="178" t="str">
        <f>IFERROR((COUNTIF($W$3:W219,W219)-1)*0.0001+W219,"NA")</f>
        <v>NA</v>
      </c>
      <c r="W219" s="178" t="str">
        <f>IF(ENTRY!B219="H",ENTRY!BJ219,"na")</f>
        <v>na</v>
      </c>
      <c r="X219" s="178" t="str">
        <f>IF(ENTRY!B219="H",ENTRY!BK219,"na")</f>
        <v>na</v>
      </c>
    </row>
    <row r="220" spans="2:24" x14ac:dyDescent="0.25">
      <c r="B220" s="178" t="str">
        <f>IF(ENTRY!B220="S",ENTRY!A220,"na")</f>
        <v>na</v>
      </c>
      <c r="C220" s="178" t="str">
        <f>IF(ENTRY!B220="S",ENTRY!D220,"na")</f>
        <v>na</v>
      </c>
      <c r="D220" s="178" t="str">
        <f>IF(ENTRY!B220="S",ENTRY!B220,"na")</f>
        <v>na</v>
      </c>
      <c r="E220" s="178" t="str">
        <f>IF(ENTRY!B220="S",ENTRY!E220,"na")</f>
        <v>na</v>
      </c>
      <c r="F220" s="178" t="str">
        <f>IFERROR((COUNTIF($G$3:G220,G220)-1)*0.0001+G220,"NA")</f>
        <v>NA</v>
      </c>
      <c r="G220" s="178" t="str">
        <f>IF(ENTRY!B220="S",ENTRY!BJ220,"na")</f>
        <v>na</v>
      </c>
      <c r="H220" s="217" t="str">
        <f>IF(ENTRY!B220="S",ENTRY!BK220,"na")</f>
        <v>na</v>
      </c>
      <c r="J220" s="178" t="str">
        <f>IF(ENTRY!B220="C",ENTRY!A220,"na")</f>
        <v>na</v>
      </c>
      <c r="K220" s="178" t="str">
        <f>IF(ENTRY!B220="C",ENTRY!D220,"na")</f>
        <v>na</v>
      </c>
      <c r="L220" s="178" t="str">
        <f>IF(ENTRY!B220="C",ENTRY!B220,"na")</f>
        <v>na</v>
      </c>
      <c r="M220" s="178" t="str">
        <f>IF(ENTRY!B220="C",ENTRY!E220,"na")</f>
        <v>na</v>
      </c>
      <c r="N220" s="178" t="str">
        <f>IFERROR((COUNTIF($O$3:O220,O220)-1)*0.0001+O220,"NA")</f>
        <v>NA</v>
      </c>
      <c r="O220" s="178" t="str">
        <f>IF(ENTRY!B220="C",ENTRY!BJ220,"na")</f>
        <v>na</v>
      </c>
      <c r="P220" s="178" t="str">
        <f>IF(ENTRY!B220="C",ENTRY!BK220,"na")</f>
        <v>na</v>
      </c>
      <c r="R220" s="178" t="str">
        <f>IF(ENTRY!B220="H",ENTRY!A220,"na")</f>
        <v>na</v>
      </c>
      <c r="S220" s="178" t="str">
        <f>IF(ENTRY!B220="H",ENTRY!D220,"na")</f>
        <v>na</v>
      </c>
      <c r="T220" s="178" t="str">
        <f>IF(ENTRY!B220="H",ENTRY!B220,"na")</f>
        <v>na</v>
      </c>
      <c r="U220" s="178" t="str">
        <f>IF(ENTRY!B220="H",ENTRY!E220,"na")</f>
        <v>na</v>
      </c>
      <c r="V220" s="178" t="str">
        <f>IFERROR((COUNTIF($W$3:W220,W220)-1)*0.0001+W220,"NA")</f>
        <v>NA</v>
      </c>
      <c r="W220" s="178" t="str">
        <f>IF(ENTRY!B220="H",ENTRY!BJ220,"na")</f>
        <v>na</v>
      </c>
      <c r="X220" s="178" t="str">
        <f>IF(ENTRY!B220="H",ENTRY!BK220,"na")</f>
        <v>na</v>
      </c>
    </row>
    <row r="221" spans="2:24" x14ac:dyDescent="0.25">
      <c r="B221" s="178" t="str">
        <f>IF(ENTRY!B221="S",ENTRY!A221,"na")</f>
        <v>na</v>
      </c>
      <c r="C221" s="178" t="str">
        <f>IF(ENTRY!B221="S",ENTRY!D221,"na")</f>
        <v>na</v>
      </c>
      <c r="D221" s="178" t="str">
        <f>IF(ENTRY!B221="S",ENTRY!B221,"na")</f>
        <v>na</v>
      </c>
      <c r="E221" s="178" t="str">
        <f>IF(ENTRY!B221="S",ENTRY!E221,"na")</f>
        <v>na</v>
      </c>
      <c r="F221" s="178" t="str">
        <f>IFERROR((COUNTIF($G$3:G221,G221)-1)*0.0001+G221,"NA")</f>
        <v>NA</v>
      </c>
      <c r="G221" s="178" t="str">
        <f>IF(ENTRY!B221="S",ENTRY!BJ221,"na")</f>
        <v>na</v>
      </c>
      <c r="H221" s="217" t="str">
        <f>IF(ENTRY!B221="S",ENTRY!BK221,"na")</f>
        <v>na</v>
      </c>
      <c r="J221" s="178" t="str">
        <f>IF(ENTRY!B221="C",ENTRY!A221,"na")</f>
        <v>na</v>
      </c>
      <c r="K221" s="178" t="str">
        <f>IF(ENTRY!B221="C",ENTRY!D221,"na")</f>
        <v>na</v>
      </c>
      <c r="L221" s="178" t="str">
        <f>IF(ENTRY!B221="C",ENTRY!B221,"na")</f>
        <v>na</v>
      </c>
      <c r="M221" s="178" t="str">
        <f>IF(ENTRY!B221="C",ENTRY!E221,"na")</f>
        <v>na</v>
      </c>
      <c r="N221" s="178" t="str">
        <f>IFERROR((COUNTIF($O$3:O221,O221)-1)*0.0001+O221,"NA")</f>
        <v>NA</v>
      </c>
      <c r="O221" s="178" t="str">
        <f>IF(ENTRY!B221="C",ENTRY!BJ221,"na")</f>
        <v>na</v>
      </c>
      <c r="P221" s="178" t="str">
        <f>IF(ENTRY!B221="C",ENTRY!BK221,"na")</f>
        <v>na</v>
      </c>
      <c r="R221" s="178" t="str">
        <f>IF(ENTRY!B221="H",ENTRY!A221,"na")</f>
        <v>na</v>
      </c>
      <c r="S221" s="178" t="str">
        <f>IF(ENTRY!B221="H",ENTRY!D221,"na")</f>
        <v>na</v>
      </c>
      <c r="T221" s="178" t="str">
        <f>IF(ENTRY!B221="H",ENTRY!B221,"na")</f>
        <v>na</v>
      </c>
      <c r="U221" s="178" t="str">
        <f>IF(ENTRY!B221="H",ENTRY!E221,"na")</f>
        <v>na</v>
      </c>
      <c r="V221" s="178" t="str">
        <f>IFERROR((COUNTIF($W$3:W221,W221)-1)*0.0001+W221,"NA")</f>
        <v>NA</v>
      </c>
      <c r="W221" s="178" t="str">
        <f>IF(ENTRY!B221="H",ENTRY!BJ221,"na")</f>
        <v>na</v>
      </c>
      <c r="X221" s="178" t="str">
        <f>IF(ENTRY!B221="H",ENTRY!BK221,"na")</f>
        <v>na</v>
      </c>
    </row>
    <row r="222" spans="2:24" x14ac:dyDescent="0.25">
      <c r="B222" s="178" t="str">
        <f>IF(ENTRY!B222="S",ENTRY!A222,"na")</f>
        <v>na</v>
      </c>
      <c r="C222" s="178" t="str">
        <f>IF(ENTRY!B222="S",ENTRY!D222,"na")</f>
        <v>na</v>
      </c>
      <c r="D222" s="178" t="str">
        <f>IF(ENTRY!B222="S",ENTRY!B222,"na")</f>
        <v>na</v>
      </c>
      <c r="E222" s="178" t="str">
        <f>IF(ENTRY!B222="S",ENTRY!E222,"na")</f>
        <v>na</v>
      </c>
      <c r="F222" s="178" t="str">
        <f>IFERROR((COUNTIF($G$3:G222,G222)-1)*0.0001+G222,"NA")</f>
        <v>NA</v>
      </c>
      <c r="G222" s="178" t="str">
        <f>IF(ENTRY!B222="S",ENTRY!BJ222,"na")</f>
        <v>na</v>
      </c>
      <c r="H222" s="217" t="str">
        <f>IF(ENTRY!B222="S",ENTRY!BK222,"na")</f>
        <v>na</v>
      </c>
      <c r="J222" s="178" t="str">
        <f>IF(ENTRY!B222="C",ENTRY!A222,"na")</f>
        <v>na</v>
      </c>
      <c r="K222" s="178" t="str">
        <f>IF(ENTRY!B222="C",ENTRY!D222,"na")</f>
        <v>na</v>
      </c>
      <c r="L222" s="178" t="str">
        <f>IF(ENTRY!B222="C",ENTRY!B222,"na")</f>
        <v>na</v>
      </c>
      <c r="M222" s="178" t="str">
        <f>IF(ENTRY!B222="C",ENTRY!E222,"na")</f>
        <v>na</v>
      </c>
      <c r="N222" s="178" t="str">
        <f>IFERROR((COUNTIF($O$3:O222,O222)-1)*0.0001+O222,"NA")</f>
        <v>NA</v>
      </c>
      <c r="O222" s="178" t="str">
        <f>IF(ENTRY!B222="C",ENTRY!BJ222,"na")</f>
        <v>na</v>
      </c>
      <c r="P222" s="178" t="str">
        <f>IF(ENTRY!B222="C",ENTRY!BK222,"na")</f>
        <v>na</v>
      </c>
      <c r="R222" s="178" t="str">
        <f>IF(ENTRY!B222="H",ENTRY!A222,"na")</f>
        <v>na</v>
      </c>
      <c r="S222" s="178" t="str">
        <f>IF(ENTRY!B222="H",ENTRY!D222,"na")</f>
        <v>na</v>
      </c>
      <c r="T222" s="178" t="str">
        <f>IF(ENTRY!B222="H",ENTRY!B222,"na")</f>
        <v>na</v>
      </c>
      <c r="U222" s="178" t="str">
        <f>IF(ENTRY!B222="H",ENTRY!E222,"na")</f>
        <v>na</v>
      </c>
      <c r="V222" s="178" t="str">
        <f>IFERROR((COUNTIF($W$3:W222,W222)-1)*0.0001+W222,"NA")</f>
        <v>NA</v>
      </c>
      <c r="W222" s="178" t="str">
        <f>IF(ENTRY!B222="H",ENTRY!BJ222,"na")</f>
        <v>na</v>
      </c>
      <c r="X222" s="178" t="str">
        <f>IF(ENTRY!B222="H",ENTRY!BK222,"na")</f>
        <v>na</v>
      </c>
    </row>
    <row r="223" spans="2:24" x14ac:dyDescent="0.25">
      <c r="B223" s="178" t="str">
        <f>IF(ENTRY!B223="S",ENTRY!A223,"na")</f>
        <v>na</v>
      </c>
      <c r="C223" s="178" t="str">
        <f>IF(ENTRY!B223="S",ENTRY!D223,"na")</f>
        <v>na</v>
      </c>
      <c r="D223" s="178" t="str">
        <f>IF(ENTRY!B223="S",ENTRY!B223,"na")</f>
        <v>na</v>
      </c>
      <c r="E223" s="178" t="str">
        <f>IF(ENTRY!B223="S",ENTRY!E223,"na")</f>
        <v>na</v>
      </c>
      <c r="F223" s="178" t="str">
        <f>IFERROR((COUNTIF($G$3:G223,G223)-1)*0.0001+G223,"NA")</f>
        <v>NA</v>
      </c>
      <c r="G223" s="178" t="str">
        <f>IF(ENTRY!B223="S",ENTRY!BJ223,"na")</f>
        <v>na</v>
      </c>
      <c r="H223" s="217" t="str">
        <f>IF(ENTRY!B223="S",ENTRY!BK223,"na")</f>
        <v>na</v>
      </c>
      <c r="J223" s="178" t="str">
        <f>IF(ENTRY!B223="C",ENTRY!A223,"na")</f>
        <v>na</v>
      </c>
      <c r="K223" s="178" t="str">
        <f>IF(ENTRY!B223="C",ENTRY!D223,"na")</f>
        <v>na</v>
      </c>
      <c r="L223" s="178" t="str">
        <f>IF(ENTRY!B223="C",ENTRY!B223,"na")</f>
        <v>na</v>
      </c>
      <c r="M223" s="178" t="str">
        <f>IF(ENTRY!B223="C",ENTRY!E223,"na")</f>
        <v>na</v>
      </c>
      <c r="N223" s="178" t="str">
        <f>IFERROR((COUNTIF($O$3:O223,O223)-1)*0.0001+O223,"NA")</f>
        <v>NA</v>
      </c>
      <c r="O223" s="178" t="str">
        <f>IF(ENTRY!B223="C",ENTRY!BJ223,"na")</f>
        <v>na</v>
      </c>
      <c r="P223" s="178" t="str">
        <f>IF(ENTRY!B223="C",ENTRY!BK223,"na")</f>
        <v>na</v>
      </c>
      <c r="R223" s="178" t="str">
        <f>IF(ENTRY!B223="H",ENTRY!A223,"na")</f>
        <v>na</v>
      </c>
      <c r="S223" s="178" t="str">
        <f>IF(ENTRY!B223="H",ENTRY!D223,"na")</f>
        <v>na</v>
      </c>
      <c r="T223" s="178" t="str">
        <f>IF(ENTRY!B223="H",ENTRY!B223,"na")</f>
        <v>na</v>
      </c>
      <c r="U223" s="178" t="str">
        <f>IF(ENTRY!B223="H",ENTRY!E223,"na")</f>
        <v>na</v>
      </c>
      <c r="V223" s="178" t="str">
        <f>IFERROR((COUNTIF($W$3:W223,W223)-1)*0.0001+W223,"NA")</f>
        <v>NA</v>
      </c>
      <c r="W223" s="178" t="str">
        <f>IF(ENTRY!B223="H",ENTRY!BJ223,"na")</f>
        <v>na</v>
      </c>
      <c r="X223" s="178" t="str">
        <f>IF(ENTRY!B223="H",ENTRY!BK223,"na")</f>
        <v>na</v>
      </c>
    </row>
    <row r="224" spans="2:24" x14ac:dyDescent="0.25">
      <c r="B224" s="178" t="str">
        <f>IF(ENTRY!B224="S",ENTRY!A224,"na")</f>
        <v>na</v>
      </c>
      <c r="C224" s="178" t="str">
        <f>IF(ENTRY!B224="S",ENTRY!D224,"na")</f>
        <v>na</v>
      </c>
      <c r="D224" s="178" t="str">
        <f>IF(ENTRY!B224="S",ENTRY!B224,"na")</f>
        <v>na</v>
      </c>
      <c r="E224" s="178" t="str">
        <f>IF(ENTRY!B224="S",ENTRY!E224,"na")</f>
        <v>na</v>
      </c>
      <c r="F224" s="178" t="str">
        <f>IFERROR((COUNTIF($G$3:G224,G224)-1)*0.0001+G224,"NA")</f>
        <v>NA</v>
      </c>
      <c r="G224" s="178" t="str">
        <f>IF(ENTRY!B224="S",ENTRY!BJ224,"na")</f>
        <v>na</v>
      </c>
      <c r="H224" s="217" t="str">
        <f>IF(ENTRY!B224="S",ENTRY!BK224,"na")</f>
        <v>na</v>
      </c>
      <c r="J224" s="178" t="str">
        <f>IF(ENTRY!B224="C",ENTRY!A224,"na")</f>
        <v>na</v>
      </c>
      <c r="K224" s="178" t="str">
        <f>IF(ENTRY!B224="C",ENTRY!D224,"na")</f>
        <v>na</v>
      </c>
      <c r="L224" s="178" t="str">
        <f>IF(ENTRY!B224="C",ENTRY!B224,"na")</f>
        <v>na</v>
      </c>
      <c r="M224" s="178" t="str">
        <f>IF(ENTRY!B224="C",ENTRY!E224,"na")</f>
        <v>na</v>
      </c>
      <c r="N224" s="178" t="str">
        <f>IFERROR((COUNTIF($O$3:O224,O224)-1)*0.0001+O224,"NA")</f>
        <v>NA</v>
      </c>
      <c r="O224" s="178" t="str">
        <f>IF(ENTRY!B224="C",ENTRY!BJ224,"na")</f>
        <v>na</v>
      </c>
      <c r="P224" s="178" t="str">
        <f>IF(ENTRY!B224="C",ENTRY!BK224,"na")</f>
        <v>na</v>
      </c>
      <c r="R224" s="178" t="str">
        <f>IF(ENTRY!B224="H",ENTRY!A224,"na")</f>
        <v>na</v>
      </c>
      <c r="S224" s="178" t="str">
        <f>IF(ENTRY!B224="H",ENTRY!D224,"na")</f>
        <v>na</v>
      </c>
      <c r="T224" s="178" t="str">
        <f>IF(ENTRY!B224="H",ENTRY!B224,"na")</f>
        <v>na</v>
      </c>
      <c r="U224" s="178" t="str">
        <f>IF(ENTRY!B224="H",ENTRY!E224,"na")</f>
        <v>na</v>
      </c>
      <c r="V224" s="178" t="str">
        <f>IFERROR((COUNTIF($W$3:W224,W224)-1)*0.0001+W224,"NA")</f>
        <v>NA</v>
      </c>
      <c r="W224" s="178" t="str">
        <f>IF(ENTRY!B224="H",ENTRY!BJ224,"na")</f>
        <v>na</v>
      </c>
      <c r="X224" s="178" t="str">
        <f>IF(ENTRY!B224="H",ENTRY!BK224,"na")</f>
        <v>na</v>
      </c>
    </row>
    <row r="225" spans="2:24" x14ac:dyDescent="0.25">
      <c r="B225" s="178" t="str">
        <f>IF(ENTRY!B225="S",ENTRY!A225,"na")</f>
        <v>na</v>
      </c>
      <c r="C225" s="178" t="str">
        <f>IF(ENTRY!B225="S",ENTRY!D225,"na")</f>
        <v>na</v>
      </c>
      <c r="D225" s="178" t="str">
        <f>IF(ENTRY!B225="S",ENTRY!B225,"na")</f>
        <v>na</v>
      </c>
      <c r="E225" s="178" t="str">
        <f>IF(ENTRY!B225="S",ENTRY!E225,"na")</f>
        <v>na</v>
      </c>
      <c r="F225" s="178" t="str">
        <f>IFERROR((COUNTIF($G$3:G225,G225)-1)*0.0001+G225,"NA")</f>
        <v>NA</v>
      </c>
      <c r="G225" s="178" t="str">
        <f>IF(ENTRY!B225="S",ENTRY!BJ225,"na")</f>
        <v>na</v>
      </c>
      <c r="H225" s="217" t="str">
        <f>IF(ENTRY!B225="S",ENTRY!BK225,"na")</f>
        <v>na</v>
      </c>
      <c r="J225" s="178" t="str">
        <f>IF(ENTRY!B225="C",ENTRY!A225,"na")</f>
        <v>na</v>
      </c>
      <c r="K225" s="178" t="str">
        <f>IF(ENTRY!B225="C",ENTRY!D225,"na")</f>
        <v>na</v>
      </c>
      <c r="L225" s="178" t="str">
        <f>IF(ENTRY!B225="C",ENTRY!B225,"na")</f>
        <v>na</v>
      </c>
      <c r="M225" s="178" t="str">
        <f>IF(ENTRY!B225="C",ENTRY!E225,"na")</f>
        <v>na</v>
      </c>
      <c r="N225" s="178" t="str">
        <f>IFERROR((COUNTIF($O$3:O225,O225)-1)*0.0001+O225,"NA")</f>
        <v>NA</v>
      </c>
      <c r="O225" s="178" t="str">
        <f>IF(ENTRY!B225="C",ENTRY!BJ225,"na")</f>
        <v>na</v>
      </c>
      <c r="P225" s="178" t="str">
        <f>IF(ENTRY!B225="C",ENTRY!BK225,"na")</f>
        <v>na</v>
      </c>
      <c r="R225" s="178" t="str">
        <f>IF(ENTRY!B225="H",ENTRY!A225,"na")</f>
        <v>na</v>
      </c>
      <c r="S225" s="178" t="str">
        <f>IF(ENTRY!B225="H",ENTRY!D225,"na")</f>
        <v>na</v>
      </c>
      <c r="T225" s="178" t="str">
        <f>IF(ENTRY!B225="H",ENTRY!B225,"na")</f>
        <v>na</v>
      </c>
      <c r="U225" s="178" t="str">
        <f>IF(ENTRY!B225="H",ENTRY!E225,"na")</f>
        <v>na</v>
      </c>
      <c r="V225" s="178" t="str">
        <f>IFERROR((COUNTIF($W$3:W225,W225)-1)*0.0001+W225,"NA")</f>
        <v>NA</v>
      </c>
      <c r="W225" s="178" t="str">
        <f>IF(ENTRY!B225="H",ENTRY!BJ225,"na")</f>
        <v>na</v>
      </c>
      <c r="X225" s="178" t="str">
        <f>IF(ENTRY!B225="H",ENTRY!BK225,"na")</f>
        <v>na</v>
      </c>
    </row>
    <row r="226" spans="2:24" x14ac:dyDescent="0.25">
      <c r="B226" s="178" t="str">
        <f>IF(ENTRY!B226="S",ENTRY!A226,"na")</f>
        <v>na</v>
      </c>
      <c r="C226" s="178" t="str">
        <f>IF(ENTRY!B226="S",ENTRY!D226,"na")</f>
        <v>na</v>
      </c>
      <c r="D226" s="178" t="str">
        <f>IF(ENTRY!B226="S",ENTRY!B226,"na")</f>
        <v>na</v>
      </c>
      <c r="E226" s="178" t="str">
        <f>IF(ENTRY!B226="S",ENTRY!E226,"na")</f>
        <v>na</v>
      </c>
      <c r="F226" s="178" t="str">
        <f>IFERROR((COUNTIF($G$3:G226,G226)-1)*0.0001+G226,"NA")</f>
        <v>NA</v>
      </c>
      <c r="G226" s="178" t="str">
        <f>IF(ENTRY!B226="S",ENTRY!BJ226,"na")</f>
        <v>na</v>
      </c>
      <c r="H226" s="217" t="str">
        <f>IF(ENTRY!B226="S",ENTRY!BK226,"na")</f>
        <v>na</v>
      </c>
      <c r="J226" s="178" t="str">
        <f>IF(ENTRY!B226="C",ENTRY!A226,"na")</f>
        <v>na</v>
      </c>
      <c r="K226" s="178" t="str">
        <f>IF(ENTRY!B226="C",ENTRY!D226,"na")</f>
        <v>na</v>
      </c>
      <c r="L226" s="178" t="str">
        <f>IF(ENTRY!B226="C",ENTRY!B226,"na")</f>
        <v>na</v>
      </c>
      <c r="M226" s="178" t="str">
        <f>IF(ENTRY!B226="C",ENTRY!E226,"na")</f>
        <v>na</v>
      </c>
      <c r="N226" s="178" t="str">
        <f>IFERROR((COUNTIF($O$3:O226,O226)-1)*0.0001+O226,"NA")</f>
        <v>NA</v>
      </c>
      <c r="O226" s="178" t="str">
        <f>IF(ENTRY!B226="C",ENTRY!BJ226,"na")</f>
        <v>na</v>
      </c>
      <c r="P226" s="178" t="str">
        <f>IF(ENTRY!B226="C",ENTRY!BK226,"na")</f>
        <v>na</v>
      </c>
      <c r="R226" s="178" t="str">
        <f>IF(ENTRY!B226="H",ENTRY!A226,"na")</f>
        <v>na</v>
      </c>
      <c r="S226" s="178" t="str">
        <f>IF(ENTRY!B226="H",ENTRY!D226,"na")</f>
        <v>na</v>
      </c>
      <c r="T226" s="178" t="str">
        <f>IF(ENTRY!B226="H",ENTRY!B226,"na")</f>
        <v>na</v>
      </c>
      <c r="U226" s="178" t="str">
        <f>IF(ENTRY!B226="H",ENTRY!E226,"na")</f>
        <v>na</v>
      </c>
      <c r="V226" s="178" t="str">
        <f>IFERROR((COUNTIF($W$3:W226,W226)-1)*0.0001+W226,"NA")</f>
        <v>NA</v>
      </c>
      <c r="W226" s="178" t="str">
        <f>IF(ENTRY!B226="H",ENTRY!BJ226,"na")</f>
        <v>na</v>
      </c>
      <c r="X226" s="178" t="str">
        <f>IF(ENTRY!B226="H",ENTRY!BK226,"na")</f>
        <v>na</v>
      </c>
    </row>
    <row r="227" spans="2:24" x14ac:dyDescent="0.25">
      <c r="B227" s="178" t="str">
        <f>IF(ENTRY!B227="S",ENTRY!A227,"na")</f>
        <v>na</v>
      </c>
      <c r="C227" s="178" t="str">
        <f>IF(ENTRY!B227="S",ENTRY!D227,"na")</f>
        <v>na</v>
      </c>
      <c r="D227" s="178" t="str">
        <f>IF(ENTRY!B227="S",ENTRY!B227,"na")</f>
        <v>na</v>
      </c>
      <c r="E227" s="178" t="str">
        <f>IF(ENTRY!B227="S",ENTRY!E227,"na")</f>
        <v>na</v>
      </c>
      <c r="F227" s="178" t="str">
        <f>IFERROR((COUNTIF($G$3:G227,G227)-1)*0.0001+G227,"NA")</f>
        <v>NA</v>
      </c>
      <c r="G227" s="178" t="str">
        <f>IF(ENTRY!B227="S",ENTRY!BJ227,"na")</f>
        <v>na</v>
      </c>
      <c r="H227" s="217" t="str">
        <f>IF(ENTRY!B227="S",ENTRY!BK227,"na")</f>
        <v>na</v>
      </c>
      <c r="J227" s="178" t="str">
        <f>IF(ENTRY!B227="C",ENTRY!A227,"na")</f>
        <v>na</v>
      </c>
      <c r="K227" s="178" t="str">
        <f>IF(ENTRY!B227="C",ENTRY!D227,"na")</f>
        <v>na</v>
      </c>
      <c r="L227" s="178" t="str">
        <f>IF(ENTRY!B227="C",ENTRY!B227,"na")</f>
        <v>na</v>
      </c>
      <c r="M227" s="178" t="str">
        <f>IF(ENTRY!B227="C",ENTRY!E227,"na")</f>
        <v>na</v>
      </c>
      <c r="N227" s="178" t="str">
        <f>IFERROR((COUNTIF($O$3:O227,O227)-1)*0.0001+O227,"NA")</f>
        <v>NA</v>
      </c>
      <c r="O227" s="178" t="str">
        <f>IF(ENTRY!B227="C",ENTRY!BJ227,"na")</f>
        <v>na</v>
      </c>
      <c r="P227" s="178" t="str">
        <f>IF(ENTRY!B227="C",ENTRY!BK227,"na")</f>
        <v>na</v>
      </c>
      <c r="R227" s="178" t="str">
        <f>IF(ENTRY!B227="H",ENTRY!A227,"na")</f>
        <v>na</v>
      </c>
      <c r="S227" s="178" t="str">
        <f>IF(ENTRY!B227="H",ENTRY!D227,"na")</f>
        <v>na</v>
      </c>
      <c r="T227" s="178" t="str">
        <f>IF(ENTRY!B227="H",ENTRY!B227,"na")</f>
        <v>na</v>
      </c>
      <c r="U227" s="178" t="str">
        <f>IF(ENTRY!B227="H",ENTRY!E227,"na")</f>
        <v>na</v>
      </c>
      <c r="V227" s="178" t="str">
        <f>IFERROR((COUNTIF($W$3:W227,W227)-1)*0.0001+W227,"NA")</f>
        <v>NA</v>
      </c>
      <c r="W227" s="178" t="str">
        <f>IF(ENTRY!B227="H",ENTRY!BJ227,"na")</f>
        <v>na</v>
      </c>
      <c r="X227" s="178" t="str">
        <f>IF(ENTRY!B227="H",ENTRY!BK227,"na")</f>
        <v>na</v>
      </c>
    </row>
    <row r="228" spans="2:24" x14ac:dyDescent="0.25">
      <c r="B228" s="178" t="str">
        <f>IF(ENTRY!B228="S",ENTRY!A228,"na")</f>
        <v>na</v>
      </c>
      <c r="C228" s="178" t="str">
        <f>IF(ENTRY!B228="S",ENTRY!D228,"na")</f>
        <v>na</v>
      </c>
      <c r="D228" s="178" t="str">
        <f>IF(ENTRY!B228="S",ENTRY!B228,"na")</f>
        <v>na</v>
      </c>
      <c r="E228" s="178" t="str">
        <f>IF(ENTRY!B228="S",ENTRY!E228,"na")</f>
        <v>na</v>
      </c>
      <c r="F228" s="178" t="str">
        <f>IFERROR((COUNTIF($G$3:G228,G228)-1)*0.0001+G228,"NA")</f>
        <v>NA</v>
      </c>
      <c r="G228" s="178" t="str">
        <f>IF(ENTRY!B228="S",ENTRY!BJ228,"na")</f>
        <v>na</v>
      </c>
      <c r="H228" s="217" t="str">
        <f>IF(ENTRY!B228="S",ENTRY!BK228,"na")</f>
        <v>na</v>
      </c>
      <c r="J228" s="178" t="str">
        <f>IF(ENTRY!B228="C",ENTRY!A228,"na")</f>
        <v>na</v>
      </c>
      <c r="K228" s="178" t="str">
        <f>IF(ENTRY!B228="C",ENTRY!D228,"na")</f>
        <v>na</v>
      </c>
      <c r="L228" s="178" t="str">
        <f>IF(ENTRY!B228="C",ENTRY!B228,"na")</f>
        <v>na</v>
      </c>
      <c r="M228" s="178" t="str">
        <f>IF(ENTRY!B228="C",ENTRY!E228,"na")</f>
        <v>na</v>
      </c>
      <c r="N228" s="178" t="str">
        <f>IFERROR((COUNTIF($O$3:O228,O228)-1)*0.0001+O228,"NA")</f>
        <v>NA</v>
      </c>
      <c r="O228" s="178" t="str">
        <f>IF(ENTRY!B228="C",ENTRY!BJ228,"na")</f>
        <v>na</v>
      </c>
      <c r="P228" s="178" t="str">
        <f>IF(ENTRY!B228="C",ENTRY!BK228,"na")</f>
        <v>na</v>
      </c>
      <c r="R228" s="178" t="str">
        <f>IF(ENTRY!B228="H",ENTRY!A228,"na")</f>
        <v>na</v>
      </c>
      <c r="S228" s="178" t="str">
        <f>IF(ENTRY!B228="H",ENTRY!D228,"na")</f>
        <v>na</v>
      </c>
      <c r="T228" s="178" t="str">
        <f>IF(ENTRY!B228="H",ENTRY!B228,"na")</f>
        <v>na</v>
      </c>
      <c r="U228" s="178" t="str">
        <f>IF(ENTRY!B228="H",ENTRY!E228,"na")</f>
        <v>na</v>
      </c>
      <c r="V228" s="178" t="str">
        <f>IFERROR((COUNTIF($W$3:W228,W228)-1)*0.0001+W228,"NA")</f>
        <v>NA</v>
      </c>
      <c r="W228" s="178" t="str">
        <f>IF(ENTRY!B228="H",ENTRY!BJ228,"na")</f>
        <v>na</v>
      </c>
      <c r="X228" s="178" t="str">
        <f>IF(ENTRY!B228="H",ENTRY!BK228,"na")</f>
        <v>na</v>
      </c>
    </row>
    <row r="229" spans="2:24" x14ac:dyDescent="0.25">
      <c r="B229" s="178" t="str">
        <f>IF(ENTRY!B229="S",ENTRY!A229,"na")</f>
        <v>na</v>
      </c>
      <c r="C229" s="178" t="str">
        <f>IF(ENTRY!B229="S",ENTRY!D229,"na")</f>
        <v>na</v>
      </c>
      <c r="D229" s="178" t="str">
        <f>IF(ENTRY!B229="S",ENTRY!B229,"na")</f>
        <v>na</v>
      </c>
      <c r="E229" s="178" t="str">
        <f>IF(ENTRY!B229="S",ENTRY!E229,"na")</f>
        <v>na</v>
      </c>
      <c r="F229" s="178" t="str">
        <f>IFERROR((COUNTIF($G$3:G229,G229)-1)*0.0001+G229,"NA")</f>
        <v>NA</v>
      </c>
      <c r="G229" s="178" t="str">
        <f>IF(ENTRY!B229="S",ENTRY!BJ229,"na")</f>
        <v>na</v>
      </c>
      <c r="H229" s="217" t="str">
        <f>IF(ENTRY!B229="S",ENTRY!BK229,"na")</f>
        <v>na</v>
      </c>
      <c r="J229" s="178" t="str">
        <f>IF(ENTRY!B229="C",ENTRY!A229,"na")</f>
        <v>na</v>
      </c>
      <c r="K229" s="178" t="str">
        <f>IF(ENTRY!B229="C",ENTRY!D229,"na")</f>
        <v>na</v>
      </c>
      <c r="L229" s="178" t="str">
        <f>IF(ENTRY!B229="C",ENTRY!B229,"na")</f>
        <v>na</v>
      </c>
      <c r="M229" s="178" t="str">
        <f>IF(ENTRY!B229="C",ENTRY!E229,"na")</f>
        <v>na</v>
      </c>
      <c r="N229" s="178" t="str">
        <f>IFERROR((COUNTIF($O$3:O229,O229)-1)*0.0001+O229,"NA")</f>
        <v>NA</v>
      </c>
      <c r="O229" s="178" t="str">
        <f>IF(ENTRY!B229="C",ENTRY!BJ229,"na")</f>
        <v>na</v>
      </c>
      <c r="P229" s="178" t="str">
        <f>IF(ENTRY!B229="C",ENTRY!BK229,"na")</f>
        <v>na</v>
      </c>
      <c r="R229" s="178" t="str">
        <f>IF(ENTRY!B229="H",ENTRY!A229,"na")</f>
        <v>na</v>
      </c>
      <c r="S229" s="178" t="str">
        <f>IF(ENTRY!B229="H",ENTRY!D229,"na")</f>
        <v>na</v>
      </c>
      <c r="T229" s="178" t="str">
        <f>IF(ENTRY!B229="H",ENTRY!B229,"na")</f>
        <v>na</v>
      </c>
      <c r="U229" s="178" t="str">
        <f>IF(ENTRY!B229="H",ENTRY!E229,"na")</f>
        <v>na</v>
      </c>
      <c r="V229" s="178" t="str">
        <f>IFERROR((COUNTIF($W$3:W229,W229)-1)*0.0001+W229,"NA")</f>
        <v>NA</v>
      </c>
      <c r="W229" s="178" t="str">
        <f>IF(ENTRY!B229="H",ENTRY!BJ229,"na")</f>
        <v>na</v>
      </c>
      <c r="X229" s="178" t="str">
        <f>IF(ENTRY!B229="H",ENTRY!BK229,"na")</f>
        <v>na</v>
      </c>
    </row>
    <row r="230" spans="2:24" x14ac:dyDescent="0.25">
      <c r="B230" s="178" t="str">
        <f>IF(ENTRY!B230="S",ENTRY!A230,"na")</f>
        <v>na</v>
      </c>
      <c r="C230" s="178" t="str">
        <f>IF(ENTRY!B230="S",ENTRY!D230,"na")</f>
        <v>na</v>
      </c>
      <c r="D230" s="178" t="str">
        <f>IF(ENTRY!B230="S",ENTRY!B230,"na")</f>
        <v>na</v>
      </c>
      <c r="E230" s="178" t="str">
        <f>IF(ENTRY!B230="S",ENTRY!E230,"na")</f>
        <v>na</v>
      </c>
      <c r="F230" s="178" t="str">
        <f>IFERROR((COUNTIF($G$3:G230,G230)-1)*0.0001+G230,"NA")</f>
        <v>NA</v>
      </c>
      <c r="G230" s="178" t="str">
        <f>IF(ENTRY!B230="S",ENTRY!BJ230,"na")</f>
        <v>na</v>
      </c>
      <c r="H230" s="217" t="str">
        <f>IF(ENTRY!B230="S",ENTRY!BK230,"na")</f>
        <v>na</v>
      </c>
      <c r="J230" s="178" t="str">
        <f>IF(ENTRY!B230="C",ENTRY!A230,"na")</f>
        <v>na</v>
      </c>
      <c r="K230" s="178" t="str">
        <f>IF(ENTRY!B230="C",ENTRY!D230,"na")</f>
        <v>na</v>
      </c>
      <c r="L230" s="178" t="str">
        <f>IF(ENTRY!B230="C",ENTRY!B230,"na")</f>
        <v>na</v>
      </c>
      <c r="M230" s="178" t="str">
        <f>IF(ENTRY!B230="C",ENTRY!E230,"na")</f>
        <v>na</v>
      </c>
      <c r="N230" s="178" t="str">
        <f>IFERROR((COUNTIF($O$3:O230,O230)-1)*0.0001+O230,"NA")</f>
        <v>NA</v>
      </c>
      <c r="O230" s="178" t="str">
        <f>IF(ENTRY!B230="C",ENTRY!BJ230,"na")</f>
        <v>na</v>
      </c>
      <c r="P230" s="178" t="str">
        <f>IF(ENTRY!B230="C",ENTRY!BK230,"na")</f>
        <v>na</v>
      </c>
      <c r="R230" s="178" t="str">
        <f>IF(ENTRY!B230="H",ENTRY!A230,"na")</f>
        <v>na</v>
      </c>
      <c r="S230" s="178" t="str">
        <f>IF(ENTRY!B230="H",ENTRY!D230,"na")</f>
        <v>na</v>
      </c>
      <c r="T230" s="178" t="str">
        <f>IF(ENTRY!B230="H",ENTRY!B230,"na")</f>
        <v>na</v>
      </c>
      <c r="U230" s="178" t="str">
        <f>IF(ENTRY!B230="H",ENTRY!E230,"na")</f>
        <v>na</v>
      </c>
      <c r="V230" s="178" t="str">
        <f>IFERROR((COUNTIF($W$3:W230,W230)-1)*0.0001+W230,"NA")</f>
        <v>NA</v>
      </c>
      <c r="W230" s="178" t="str">
        <f>IF(ENTRY!B230="H",ENTRY!BJ230,"na")</f>
        <v>na</v>
      </c>
      <c r="X230" s="178" t="str">
        <f>IF(ENTRY!B230="H",ENTRY!BK230,"na")</f>
        <v>na</v>
      </c>
    </row>
    <row r="231" spans="2:24" x14ac:dyDescent="0.25">
      <c r="B231" s="178" t="str">
        <f>IF(ENTRY!B231="S",ENTRY!A231,"na")</f>
        <v>na</v>
      </c>
      <c r="C231" s="178" t="str">
        <f>IF(ENTRY!B231="S",ENTRY!D231,"na")</f>
        <v>na</v>
      </c>
      <c r="D231" s="178" t="str">
        <f>IF(ENTRY!B231="S",ENTRY!B231,"na")</f>
        <v>na</v>
      </c>
      <c r="E231" s="178" t="str">
        <f>IF(ENTRY!B231="S",ENTRY!E231,"na")</f>
        <v>na</v>
      </c>
      <c r="F231" s="178" t="str">
        <f>IFERROR((COUNTIF($G$3:G231,G231)-1)*0.0001+G231,"NA")</f>
        <v>NA</v>
      </c>
      <c r="G231" s="178" t="str">
        <f>IF(ENTRY!B231="S",ENTRY!BJ231,"na")</f>
        <v>na</v>
      </c>
      <c r="H231" s="217" t="str">
        <f>IF(ENTRY!B231="S",ENTRY!BK231,"na")</f>
        <v>na</v>
      </c>
      <c r="J231" s="178" t="str">
        <f>IF(ENTRY!B231="C",ENTRY!A231,"na")</f>
        <v>na</v>
      </c>
      <c r="K231" s="178" t="str">
        <f>IF(ENTRY!B231="C",ENTRY!D231,"na")</f>
        <v>na</v>
      </c>
      <c r="L231" s="178" t="str">
        <f>IF(ENTRY!B231="C",ENTRY!B231,"na")</f>
        <v>na</v>
      </c>
      <c r="M231" s="178" t="str">
        <f>IF(ENTRY!B231="C",ENTRY!E231,"na")</f>
        <v>na</v>
      </c>
      <c r="N231" s="178" t="str">
        <f>IFERROR((COUNTIF($O$3:O231,O231)-1)*0.0001+O231,"NA")</f>
        <v>NA</v>
      </c>
      <c r="O231" s="178" t="str">
        <f>IF(ENTRY!B231="C",ENTRY!BJ231,"na")</f>
        <v>na</v>
      </c>
      <c r="P231" s="178" t="str">
        <f>IF(ENTRY!B231="C",ENTRY!BK231,"na")</f>
        <v>na</v>
      </c>
      <c r="R231" s="178" t="str">
        <f>IF(ENTRY!B231="H",ENTRY!A231,"na")</f>
        <v>na</v>
      </c>
      <c r="S231" s="178" t="str">
        <f>IF(ENTRY!B231="H",ENTRY!D231,"na")</f>
        <v>na</v>
      </c>
      <c r="T231" s="178" t="str">
        <f>IF(ENTRY!B231="H",ENTRY!B231,"na")</f>
        <v>na</v>
      </c>
      <c r="U231" s="178" t="str">
        <f>IF(ENTRY!B231="H",ENTRY!E231,"na")</f>
        <v>na</v>
      </c>
      <c r="V231" s="178" t="str">
        <f>IFERROR((COUNTIF($W$3:W231,W231)-1)*0.0001+W231,"NA")</f>
        <v>NA</v>
      </c>
      <c r="W231" s="178" t="str">
        <f>IF(ENTRY!B231="H",ENTRY!BJ231,"na")</f>
        <v>na</v>
      </c>
      <c r="X231" s="178" t="str">
        <f>IF(ENTRY!B231="H",ENTRY!BK231,"na")</f>
        <v>na</v>
      </c>
    </row>
    <row r="232" spans="2:24" x14ac:dyDescent="0.25">
      <c r="B232" s="178" t="str">
        <f>IF(ENTRY!B232="S",ENTRY!A232,"na")</f>
        <v>na</v>
      </c>
      <c r="C232" s="178" t="str">
        <f>IF(ENTRY!B232="S",ENTRY!D232,"na")</f>
        <v>na</v>
      </c>
      <c r="D232" s="178" t="str">
        <f>IF(ENTRY!B232="S",ENTRY!B232,"na")</f>
        <v>na</v>
      </c>
      <c r="E232" s="178" t="str">
        <f>IF(ENTRY!B232="S",ENTRY!E232,"na")</f>
        <v>na</v>
      </c>
      <c r="F232" s="178" t="str">
        <f>IFERROR((COUNTIF($G$3:G232,G232)-1)*0.0001+G232,"NA")</f>
        <v>NA</v>
      </c>
      <c r="G232" s="178" t="str">
        <f>IF(ENTRY!B232="S",ENTRY!BJ232,"na")</f>
        <v>na</v>
      </c>
      <c r="H232" s="217" t="str">
        <f>IF(ENTRY!B232="S",ENTRY!BK232,"na")</f>
        <v>na</v>
      </c>
      <c r="J232" s="178" t="str">
        <f>IF(ENTRY!B232="C",ENTRY!A232,"na")</f>
        <v>na</v>
      </c>
      <c r="K232" s="178" t="str">
        <f>IF(ENTRY!B232="C",ENTRY!D232,"na")</f>
        <v>na</v>
      </c>
      <c r="L232" s="178" t="str">
        <f>IF(ENTRY!B232="C",ENTRY!B232,"na")</f>
        <v>na</v>
      </c>
      <c r="M232" s="178" t="str">
        <f>IF(ENTRY!B232="C",ENTRY!E232,"na")</f>
        <v>na</v>
      </c>
      <c r="N232" s="178" t="str">
        <f>IFERROR((COUNTIF($O$3:O232,O232)-1)*0.0001+O232,"NA")</f>
        <v>NA</v>
      </c>
      <c r="O232" s="178" t="str">
        <f>IF(ENTRY!B232="C",ENTRY!BJ232,"na")</f>
        <v>na</v>
      </c>
      <c r="P232" s="178" t="str">
        <f>IF(ENTRY!B232="C",ENTRY!BK232,"na")</f>
        <v>na</v>
      </c>
      <c r="R232" s="178" t="str">
        <f>IF(ENTRY!B232="H",ENTRY!A232,"na")</f>
        <v>na</v>
      </c>
      <c r="S232" s="178" t="str">
        <f>IF(ENTRY!B232="H",ENTRY!D232,"na")</f>
        <v>na</v>
      </c>
      <c r="T232" s="178" t="str">
        <f>IF(ENTRY!B232="H",ENTRY!B232,"na")</f>
        <v>na</v>
      </c>
      <c r="U232" s="178" t="str">
        <f>IF(ENTRY!B232="H",ENTRY!E232,"na")</f>
        <v>na</v>
      </c>
      <c r="V232" s="178" t="str">
        <f>IFERROR((COUNTIF($W$3:W232,W232)-1)*0.0001+W232,"NA")</f>
        <v>NA</v>
      </c>
      <c r="W232" s="178" t="str">
        <f>IF(ENTRY!B232="H",ENTRY!BJ232,"na")</f>
        <v>na</v>
      </c>
      <c r="X232" s="178" t="str">
        <f>IF(ENTRY!B232="H",ENTRY!BK232,"na")</f>
        <v>na</v>
      </c>
    </row>
    <row r="233" spans="2:24" x14ac:dyDescent="0.25">
      <c r="B233" s="178" t="str">
        <f>IF(ENTRY!B233="S",ENTRY!A233,"na")</f>
        <v>na</v>
      </c>
      <c r="C233" s="178" t="str">
        <f>IF(ENTRY!B233="S",ENTRY!D233,"na")</f>
        <v>na</v>
      </c>
      <c r="D233" s="178" t="str">
        <f>IF(ENTRY!B233="S",ENTRY!B233,"na")</f>
        <v>na</v>
      </c>
      <c r="E233" s="178" t="str">
        <f>IF(ENTRY!B233="S",ENTRY!E233,"na")</f>
        <v>na</v>
      </c>
      <c r="F233" s="178" t="str">
        <f>IFERROR((COUNTIF($G$3:G233,G233)-1)*0.0001+G233,"NA")</f>
        <v>NA</v>
      </c>
      <c r="G233" s="178" t="str">
        <f>IF(ENTRY!B233="S",ENTRY!BJ233,"na")</f>
        <v>na</v>
      </c>
      <c r="H233" s="217" t="str">
        <f>IF(ENTRY!B233="S",ENTRY!BK233,"na")</f>
        <v>na</v>
      </c>
      <c r="J233" s="178" t="str">
        <f>IF(ENTRY!B233="C",ENTRY!A233,"na")</f>
        <v>na</v>
      </c>
      <c r="K233" s="178" t="str">
        <f>IF(ENTRY!B233="C",ENTRY!D233,"na")</f>
        <v>na</v>
      </c>
      <c r="L233" s="178" t="str">
        <f>IF(ENTRY!B233="C",ENTRY!B233,"na")</f>
        <v>na</v>
      </c>
      <c r="M233" s="178" t="str">
        <f>IF(ENTRY!B233="C",ENTRY!E233,"na")</f>
        <v>na</v>
      </c>
      <c r="N233" s="178" t="str">
        <f>IFERROR((COUNTIF($O$3:O233,O233)-1)*0.0001+O233,"NA")</f>
        <v>NA</v>
      </c>
      <c r="O233" s="178" t="str">
        <f>IF(ENTRY!B233="C",ENTRY!BJ233,"na")</f>
        <v>na</v>
      </c>
      <c r="P233" s="178" t="str">
        <f>IF(ENTRY!B233="C",ENTRY!BK233,"na")</f>
        <v>na</v>
      </c>
      <c r="R233" s="178" t="str">
        <f>IF(ENTRY!B233="H",ENTRY!A233,"na")</f>
        <v>na</v>
      </c>
      <c r="S233" s="178" t="str">
        <f>IF(ENTRY!B233="H",ENTRY!D233,"na")</f>
        <v>na</v>
      </c>
      <c r="T233" s="178" t="str">
        <f>IF(ENTRY!B233="H",ENTRY!B233,"na")</f>
        <v>na</v>
      </c>
      <c r="U233" s="178" t="str">
        <f>IF(ENTRY!B233="H",ENTRY!E233,"na")</f>
        <v>na</v>
      </c>
      <c r="V233" s="178" t="str">
        <f>IFERROR((COUNTIF($W$3:W233,W233)-1)*0.0001+W233,"NA")</f>
        <v>NA</v>
      </c>
      <c r="W233" s="178" t="str">
        <f>IF(ENTRY!B233="H",ENTRY!BJ233,"na")</f>
        <v>na</v>
      </c>
      <c r="X233" s="178" t="str">
        <f>IF(ENTRY!B233="H",ENTRY!BK233,"na")</f>
        <v>na</v>
      </c>
    </row>
    <row r="234" spans="2:24" x14ac:dyDescent="0.25">
      <c r="B234" s="178" t="str">
        <f>IF(ENTRY!B234="S",ENTRY!A234,"na")</f>
        <v>na</v>
      </c>
      <c r="C234" s="178" t="str">
        <f>IF(ENTRY!B234="S",ENTRY!D234,"na")</f>
        <v>na</v>
      </c>
      <c r="D234" s="178" t="str">
        <f>IF(ENTRY!B234="S",ENTRY!B234,"na")</f>
        <v>na</v>
      </c>
      <c r="E234" s="178" t="str">
        <f>IF(ENTRY!B234="S",ENTRY!E234,"na")</f>
        <v>na</v>
      </c>
      <c r="F234" s="178" t="str">
        <f>IFERROR((COUNTIF($G$3:G234,G234)-1)*0.0001+G234,"NA")</f>
        <v>NA</v>
      </c>
      <c r="G234" s="178" t="str">
        <f>IF(ENTRY!B234="S",ENTRY!BJ234,"na")</f>
        <v>na</v>
      </c>
      <c r="H234" s="217" t="str">
        <f>IF(ENTRY!B234="S",ENTRY!BK234,"na")</f>
        <v>na</v>
      </c>
      <c r="J234" s="178" t="str">
        <f>IF(ENTRY!B234="C",ENTRY!A234,"na")</f>
        <v>na</v>
      </c>
      <c r="K234" s="178" t="str">
        <f>IF(ENTRY!B234="C",ENTRY!D234,"na")</f>
        <v>na</v>
      </c>
      <c r="L234" s="178" t="str">
        <f>IF(ENTRY!B234="C",ENTRY!B234,"na")</f>
        <v>na</v>
      </c>
      <c r="M234" s="178" t="str">
        <f>IF(ENTRY!B234="C",ENTRY!E234,"na")</f>
        <v>na</v>
      </c>
      <c r="N234" s="178" t="str">
        <f>IFERROR((COUNTIF($O$3:O234,O234)-1)*0.0001+O234,"NA")</f>
        <v>NA</v>
      </c>
      <c r="O234" s="178" t="str">
        <f>IF(ENTRY!B234="C",ENTRY!BJ234,"na")</f>
        <v>na</v>
      </c>
      <c r="P234" s="178" t="str">
        <f>IF(ENTRY!B234="C",ENTRY!BK234,"na")</f>
        <v>na</v>
      </c>
      <c r="R234" s="178" t="str">
        <f>IF(ENTRY!B234="H",ENTRY!A234,"na")</f>
        <v>na</v>
      </c>
      <c r="S234" s="178" t="str">
        <f>IF(ENTRY!B234="H",ENTRY!D234,"na")</f>
        <v>na</v>
      </c>
      <c r="T234" s="178" t="str">
        <f>IF(ENTRY!B234="H",ENTRY!B234,"na")</f>
        <v>na</v>
      </c>
      <c r="U234" s="178" t="str">
        <f>IF(ENTRY!B234="H",ENTRY!E234,"na")</f>
        <v>na</v>
      </c>
      <c r="V234" s="178" t="str">
        <f>IFERROR((COUNTIF($W$3:W234,W234)-1)*0.0001+W234,"NA")</f>
        <v>NA</v>
      </c>
      <c r="W234" s="178" t="str">
        <f>IF(ENTRY!B234="H",ENTRY!BJ234,"na")</f>
        <v>na</v>
      </c>
      <c r="X234" s="178" t="str">
        <f>IF(ENTRY!B234="H",ENTRY!BK234,"na")</f>
        <v>na</v>
      </c>
    </row>
    <row r="235" spans="2:24" x14ac:dyDescent="0.25">
      <c r="B235" s="178" t="str">
        <f>IF(ENTRY!B235="S",ENTRY!A235,"na")</f>
        <v>na</v>
      </c>
      <c r="C235" s="178" t="str">
        <f>IF(ENTRY!B235="S",ENTRY!D235,"na")</f>
        <v>na</v>
      </c>
      <c r="D235" s="178" t="str">
        <f>IF(ENTRY!B235="S",ENTRY!B235,"na")</f>
        <v>na</v>
      </c>
      <c r="E235" s="178" t="str">
        <f>IF(ENTRY!B235="S",ENTRY!E235,"na")</f>
        <v>na</v>
      </c>
      <c r="F235" s="178" t="str">
        <f>IFERROR((COUNTIF($G$3:G235,G235)-1)*0.0001+G235,"NA")</f>
        <v>NA</v>
      </c>
      <c r="G235" s="178" t="str">
        <f>IF(ENTRY!B235="S",ENTRY!BJ235,"na")</f>
        <v>na</v>
      </c>
      <c r="H235" s="217" t="str">
        <f>IF(ENTRY!B235="S",ENTRY!BK235,"na")</f>
        <v>na</v>
      </c>
      <c r="J235" s="178" t="str">
        <f>IF(ENTRY!B235="C",ENTRY!A235,"na")</f>
        <v>na</v>
      </c>
      <c r="K235" s="178" t="str">
        <f>IF(ENTRY!B235="C",ENTRY!D235,"na")</f>
        <v>na</v>
      </c>
      <c r="L235" s="178" t="str">
        <f>IF(ENTRY!B235="C",ENTRY!B235,"na")</f>
        <v>na</v>
      </c>
      <c r="M235" s="178" t="str">
        <f>IF(ENTRY!B235="C",ENTRY!E235,"na")</f>
        <v>na</v>
      </c>
      <c r="N235" s="178" t="str">
        <f>IFERROR((COUNTIF($O$3:O235,O235)-1)*0.0001+O235,"NA")</f>
        <v>NA</v>
      </c>
      <c r="O235" s="178" t="str">
        <f>IF(ENTRY!B235="C",ENTRY!BJ235,"na")</f>
        <v>na</v>
      </c>
      <c r="P235" s="178" t="str">
        <f>IF(ENTRY!B235="C",ENTRY!BK235,"na")</f>
        <v>na</v>
      </c>
      <c r="R235" s="178" t="str">
        <f>IF(ENTRY!B235="H",ENTRY!A235,"na")</f>
        <v>na</v>
      </c>
      <c r="S235" s="178" t="str">
        <f>IF(ENTRY!B235="H",ENTRY!D235,"na")</f>
        <v>na</v>
      </c>
      <c r="T235" s="178" t="str">
        <f>IF(ENTRY!B235="H",ENTRY!B235,"na")</f>
        <v>na</v>
      </c>
      <c r="U235" s="178" t="str">
        <f>IF(ENTRY!B235="H",ENTRY!E235,"na")</f>
        <v>na</v>
      </c>
      <c r="V235" s="178" t="str">
        <f>IFERROR((COUNTIF($W$3:W235,W235)-1)*0.0001+W235,"NA")</f>
        <v>NA</v>
      </c>
      <c r="W235" s="178" t="str">
        <f>IF(ENTRY!B235="H",ENTRY!BJ235,"na")</f>
        <v>na</v>
      </c>
      <c r="X235" s="178" t="str">
        <f>IF(ENTRY!B235="H",ENTRY!BK235,"na")</f>
        <v>na</v>
      </c>
    </row>
    <row r="236" spans="2:24" x14ac:dyDescent="0.25">
      <c r="B236" s="178" t="str">
        <f>IF(ENTRY!B236="S",ENTRY!A236,"na")</f>
        <v>na</v>
      </c>
      <c r="C236" s="178" t="str">
        <f>IF(ENTRY!B236="S",ENTRY!D236,"na")</f>
        <v>na</v>
      </c>
      <c r="D236" s="178" t="str">
        <f>IF(ENTRY!B236="S",ENTRY!B236,"na")</f>
        <v>na</v>
      </c>
      <c r="E236" s="178" t="str">
        <f>IF(ENTRY!B236="S",ENTRY!E236,"na")</f>
        <v>na</v>
      </c>
      <c r="F236" s="178" t="str">
        <f>IFERROR((COUNTIF($G$3:G236,G236)-1)*0.0001+G236,"NA")</f>
        <v>NA</v>
      </c>
      <c r="G236" s="178" t="str">
        <f>IF(ENTRY!B236="S",ENTRY!BJ236,"na")</f>
        <v>na</v>
      </c>
      <c r="H236" s="217" t="str">
        <f>IF(ENTRY!B236="S",ENTRY!BK236,"na")</f>
        <v>na</v>
      </c>
      <c r="J236" s="178" t="str">
        <f>IF(ENTRY!B236="C",ENTRY!A236,"na")</f>
        <v>na</v>
      </c>
      <c r="K236" s="178" t="str">
        <f>IF(ENTRY!B236="C",ENTRY!D236,"na")</f>
        <v>na</v>
      </c>
      <c r="L236" s="178" t="str">
        <f>IF(ENTRY!B236="C",ENTRY!B236,"na")</f>
        <v>na</v>
      </c>
      <c r="M236" s="178" t="str">
        <f>IF(ENTRY!B236="C",ENTRY!E236,"na")</f>
        <v>na</v>
      </c>
      <c r="N236" s="178" t="str">
        <f>IFERROR((COUNTIF($O$3:O236,O236)-1)*0.0001+O236,"NA")</f>
        <v>NA</v>
      </c>
      <c r="O236" s="178" t="str">
        <f>IF(ENTRY!B236="C",ENTRY!BJ236,"na")</f>
        <v>na</v>
      </c>
      <c r="P236" s="178" t="str">
        <f>IF(ENTRY!B236="C",ENTRY!BK236,"na")</f>
        <v>na</v>
      </c>
      <c r="R236" s="178" t="str">
        <f>IF(ENTRY!B236="H",ENTRY!A236,"na")</f>
        <v>na</v>
      </c>
      <c r="S236" s="178" t="str">
        <f>IF(ENTRY!B236="H",ENTRY!D236,"na")</f>
        <v>na</v>
      </c>
      <c r="T236" s="178" t="str">
        <f>IF(ENTRY!B236="H",ENTRY!B236,"na")</f>
        <v>na</v>
      </c>
      <c r="U236" s="178" t="str">
        <f>IF(ENTRY!B236="H",ENTRY!E236,"na")</f>
        <v>na</v>
      </c>
      <c r="V236" s="178" t="str">
        <f>IFERROR((COUNTIF($W$3:W236,W236)-1)*0.0001+W236,"NA")</f>
        <v>NA</v>
      </c>
      <c r="W236" s="178" t="str">
        <f>IF(ENTRY!B236="H",ENTRY!BJ236,"na")</f>
        <v>na</v>
      </c>
      <c r="X236" s="178" t="str">
        <f>IF(ENTRY!B236="H",ENTRY!BK236,"na")</f>
        <v>na</v>
      </c>
    </row>
    <row r="237" spans="2:24" x14ac:dyDescent="0.25">
      <c r="B237" s="178" t="str">
        <f>IF(ENTRY!B237="S",ENTRY!A237,"na")</f>
        <v>na</v>
      </c>
      <c r="C237" s="178" t="str">
        <f>IF(ENTRY!B237="S",ENTRY!D237,"na")</f>
        <v>na</v>
      </c>
      <c r="D237" s="178" t="str">
        <f>IF(ENTRY!B237="S",ENTRY!B237,"na")</f>
        <v>na</v>
      </c>
      <c r="E237" s="178" t="str">
        <f>IF(ENTRY!B237="S",ENTRY!E237,"na")</f>
        <v>na</v>
      </c>
      <c r="F237" s="178" t="str">
        <f>IFERROR((COUNTIF($G$3:G237,G237)-1)*0.0001+G237,"NA")</f>
        <v>NA</v>
      </c>
      <c r="G237" s="178" t="str">
        <f>IF(ENTRY!B237="S",ENTRY!BJ237,"na")</f>
        <v>na</v>
      </c>
      <c r="H237" s="217" t="str">
        <f>IF(ENTRY!B237="S",ENTRY!BK237,"na")</f>
        <v>na</v>
      </c>
      <c r="J237" s="178" t="str">
        <f>IF(ENTRY!B237="C",ENTRY!A237,"na")</f>
        <v>na</v>
      </c>
      <c r="K237" s="178" t="str">
        <f>IF(ENTRY!B237="C",ENTRY!D237,"na")</f>
        <v>na</v>
      </c>
      <c r="L237" s="178" t="str">
        <f>IF(ENTRY!B237="C",ENTRY!B237,"na")</f>
        <v>na</v>
      </c>
      <c r="M237" s="178" t="str">
        <f>IF(ENTRY!B237="C",ENTRY!E237,"na")</f>
        <v>na</v>
      </c>
      <c r="N237" s="178" t="str">
        <f>IFERROR((COUNTIF($O$3:O237,O237)-1)*0.0001+O237,"NA")</f>
        <v>NA</v>
      </c>
      <c r="O237" s="178" t="str">
        <f>IF(ENTRY!B237="C",ENTRY!BJ237,"na")</f>
        <v>na</v>
      </c>
      <c r="P237" s="178" t="str">
        <f>IF(ENTRY!B237="C",ENTRY!BK237,"na")</f>
        <v>na</v>
      </c>
      <c r="R237" s="178" t="str">
        <f>IF(ENTRY!B237="H",ENTRY!A237,"na")</f>
        <v>na</v>
      </c>
      <c r="S237" s="178" t="str">
        <f>IF(ENTRY!B237="H",ENTRY!D237,"na")</f>
        <v>na</v>
      </c>
      <c r="T237" s="178" t="str">
        <f>IF(ENTRY!B237="H",ENTRY!B237,"na")</f>
        <v>na</v>
      </c>
      <c r="U237" s="178" t="str">
        <f>IF(ENTRY!B237="H",ENTRY!E237,"na")</f>
        <v>na</v>
      </c>
      <c r="V237" s="178" t="str">
        <f>IFERROR((COUNTIF($W$3:W237,W237)-1)*0.0001+W237,"NA")</f>
        <v>NA</v>
      </c>
      <c r="W237" s="178" t="str">
        <f>IF(ENTRY!B237="H",ENTRY!BJ237,"na")</f>
        <v>na</v>
      </c>
      <c r="X237" s="178" t="str">
        <f>IF(ENTRY!B237="H",ENTRY!BK237,"na")</f>
        <v>na</v>
      </c>
    </row>
    <row r="238" spans="2:24" x14ac:dyDescent="0.25">
      <c r="B238" s="178" t="str">
        <f>IF(ENTRY!B238="S",ENTRY!A238,"na")</f>
        <v>na</v>
      </c>
      <c r="C238" s="178" t="str">
        <f>IF(ENTRY!B238="S",ENTRY!D238,"na")</f>
        <v>na</v>
      </c>
      <c r="D238" s="178" t="str">
        <f>IF(ENTRY!B238="S",ENTRY!B238,"na")</f>
        <v>na</v>
      </c>
      <c r="E238" s="178" t="str">
        <f>IF(ENTRY!B238="S",ENTRY!E238,"na")</f>
        <v>na</v>
      </c>
      <c r="F238" s="178" t="str">
        <f>IFERROR((COUNTIF($G$3:G238,G238)-1)*0.0001+G238,"NA")</f>
        <v>NA</v>
      </c>
      <c r="G238" s="178" t="str">
        <f>IF(ENTRY!B238="S",ENTRY!BJ238,"na")</f>
        <v>na</v>
      </c>
      <c r="H238" s="217" t="str">
        <f>IF(ENTRY!B238="S",ENTRY!BK238,"na")</f>
        <v>na</v>
      </c>
      <c r="J238" s="178" t="str">
        <f>IF(ENTRY!B238="C",ENTRY!A238,"na")</f>
        <v>na</v>
      </c>
      <c r="K238" s="178" t="str">
        <f>IF(ENTRY!B238="C",ENTRY!D238,"na")</f>
        <v>na</v>
      </c>
      <c r="L238" s="178" t="str">
        <f>IF(ENTRY!B238="C",ENTRY!B238,"na")</f>
        <v>na</v>
      </c>
      <c r="M238" s="178" t="str">
        <f>IF(ENTRY!B238="C",ENTRY!E238,"na")</f>
        <v>na</v>
      </c>
      <c r="N238" s="178" t="str">
        <f>IFERROR((COUNTIF($O$3:O238,O238)-1)*0.0001+O238,"NA")</f>
        <v>NA</v>
      </c>
      <c r="O238" s="178" t="str">
        <f>IF(ENTRY!B238="C",ENTRY!BJ238,"na")</f>
        <v>na</v>
      </c>
      <c r="P238" s="178" t="str">
        <f>IF(ENTRY!B238="C",ENTRY!BK238,"na")</f>
        <v>na</v>
      </c>
      <c r="R238" s="178" t="str">
        <f>IF(ENTRY!B238="H",ENTRY!A238,"na")</f>
        <v>na</v>
      </c>
      <c r="S238" s="178" t="str">
        <f>IF(ENTRY!B238="H",ENTRY!D238,"na")</f>
        <v>na</v>
      </c>
      <c r="T238" s="178" t="str">
        <f>IF(ENTRY!B238="H",ENTRY!B238,"na")</f>
        <v>na</v>
      </c>
      <c r="U238" s="178" t="str">
        <f>IF(ENTRY!B238="H",ENTRY!E238,"na")</f>
        <v>na</v>
      </c>
      <c r="V238" s="178" t="str">
        <f>IFERROR((COUNTIF($W$3:W238,W238)-1)*0.0001+W238,"NA")</f>
        <v>NA</v>
      </c>
      <c r="W238" s="178" t="str">
        <f>IF(ENTRY!B238="H",ENTRY!BJ238,"na")</f>
        <v>na</v>
      </c>
      <c r="X238" s="178" t="str">
        <f>IF(ENTRY!B238="H",ENTRY!BK238,"na")</f>
        <v>na</v>
      </c>
    </row>
    <row r="239" spans="2:24" x14ac:dyDescent="0.25">
      <c r="B239" s="178" t="str">
        <f>IF(ENTRY!B239="S",ENTRY!A239,"na")</f>
        <v>na</v>
      </c>
      <c r="C239" s="178" t="str">
        <f>IF(ENTRY!B239="S",ENTRY!D239,"na")</f>
        <v>na</v>
      </c>
      <c r="D239" s="178" t="str">
        <f>IF(ENTRY!B239="S",ENTRY!B239,"na")</f>
        <v>na</v>
      </c>
      <c r="E239" s="178" t="str">
        <f>IF(ENTRY!B239="S",ENTRY!E239,"na")</f>
        <v>na</v>
      </c>
      <c r="F239" s="178" t="str">
        <f>IFERROR((COUNTIF($G$3:G239,G239)-1)*0.0001+G239,"NA")</f>
        <v>NA</v>
      </c>
      <c r="G239" s="178" t="str">
        <f>IF(ENTRY!B239="S",ENTRY!BJ239,"na")</f>
        <v>na</v>
      </c>
      <c r="H239" s="217" t="str">
        <f>IF(ENTRY!B239="S",ENTRY!BK239,"na")</f>
        <v>na</v>
      </c>
      <c r="J239" s="178" t="str">
        <f>IF(ENTRY!B239="C",ENTRY!A239,"na")</f>
        <v>na</v>
      </c>
      <c r="K239" s="178" t="str">
        <f>IF(ENTRY!B239="C",ENTRY!D239,"na")</f>
        <v>na</v>
      </c>
      <c r="L239" s="178" t="str">
        <f>IF(ENTRY!B239="C",ENTRY!B239,"na")</f>
        <v>na</v>
      </c>
      <c r="M239" s="178" t="str">
        <f>IF(ENTRY!B239="C",ENTRY!E239,"na")</f>
        <v>na</v>
      </c>
      <c r="N239" s="178" t="str">
        <f>IFERROR((COUNTIF($O$3:O239,O239)-1)*0.0001+O239,"NA")</f>
        <v>NA</v>
      </c>
      <c r="O239" s="178" t="str">
        <f>IF(ENTRY!B239="C",ENTRY!BJ239,"na")</f>
        <v>na</v>
      </c>
      <c r="P239" s="178" t="str">
        <f>IF(ENTRY!B239="C",ENTRY!BK239,"na")</f>
        <v>na</v>
      </c>
      <c r="R239" s="178" t="str">
        <f>IF(ENTRY!B239="H",ENTRY!A239,"na")</f>
        <v>na</v>
      </c>
      <c r="S239" s="178" t="str">
        <f>IF(ENTRY!B239="H",ENTRY!D239,"na")</f>
        <v>na</v>
      </c>
      <c r="T239" s="178" t="str">
        <f>IF(ENTRY!B239="H",ENTRY!B239,"na")</f>
        <v>na</v>
      </c>
      <c r="U239" s="178" t="str">
        <f>IF(ENTRY!B239="H",ENTRY!E239,"na")</f>
        <v>na</v>
      </c>
      <c r="V239" s="178" t="str">
        <f>IFERROR((COUNTIF($W$3:W239,W239)-1)*0.0001+W239,"NA")</f>
        <v>NA</v>
      </c>
      <c r="W239" s="178" t="str">
        <f>IF(ENTRY!B239="H",ENTRY!BJ239,"na")</f>
        <v>na</v>
      </c>
      <c r="X239" s="178" t="str">
        <f>IF(ENTRY!B239="H",ENTRY!BK239,"na")</f>
        <v>na</v>
      </c>
    </row>
    <row r="240" spans="2:24" x14ac:dyDescent="0.25">
      <c r="B240" s="178" t="str">
        <f>IF(ENTRY!B240="S",ENTRY!A240,"na")</f>
        <v>na</v>
      </c>
      <c r="C240" s="178" t="str">
        <f>IF(ENTRY!B240="S",ENTRY!D240,"na")</f>
        <v>na</v>
      </c>
      <c r="D240" s="178" t="str">
        <f>IF(ENTRY!B240="S",ENTRY!B240,"na")</f>
        <v>na</v>
      </c>
      <c r="E240" s="178" t="str">
        <f>IF(ENTRY!B240="S",ENTRY!E240,"na")</f>
        <v>na</v>
      </c>
      <c r="F240" s="178" t="str">
        <f>IFERROR((COUNTIF($G$3:G240,G240)-1)*0.0001+G240,"NA")</f>
        <v>NA</v>
      </c>
      <c r="G240" s="178" t="str">
        <f>IF(ENTRY!B240="S",ENTRY!BJ240,"na")</f>
        <v>na</v>
      </c>
      <c r="H240" s="217" t="str">
        <f>IF(ENTRY!B240="S",ENTRY!BK240,"na")</f>
        <v>na</v>
      </c>
      <c r="J240" s="178" t="str">
        <f>IF(ENTRY!B240="C",ENTRY!A240,"na")</f>
        <v>na</v>
      </c>
      <c r="K240" s="178" t="str">
        <f>IF(ENTRY!B240="C",ENTRY!D240,"na")</f>
        <v>na</v>
      </c>
      <c r="L240" s="178" t="str">
        <f>IF(ENTRY!B240="C",ENTRY!B240,"na")</f>
        <v>na</v>
      </c>
      <c r="M240" s="178" t="str">
        <f>IF(ENTRY!B240="C",ENTRY!E240,"na")</f>
        <v>na</v>
      </c>
      <c r="N240" s="178" t="str">
        <f>IFERROR((COUNTIF($O$3:O240,O240)-1)*0.0001+O240,"NA")</f>
        <v>NA</v>
      </c>
      <c r="O240" s="178" t="str">
        <f>IF(ENTRY!B240="C",ENTRY!BJ240,"na")</f>
        <v>na</v>
      </c>
      <c r="P240" s="178" t="str">
        <f>IF(ENTRY!B240="C",ENTRY!BK240,"na")</f>
        <v>na</v>
      </c>
      <c r="R240" s="178" t="str">
        <f>IF(ENTRY!B240="H",ENTRY!A240,"na")</f>
        <v>na</v>
      </c>
      <c r="S240" s="178" t="str">
        <f>IF(ENTRY!B240="H",ENTRY!D240,"na")</f>
        <v>na</v>
      </c>
      <c r="T240" s="178" t="str">
        <f>IF(ENTRY!B240="H",ENTRY!B240,"na")</f>
        <v>na</v>
      </c>
      <c r="U240" s="178" t="str">
        <f>IF(ENTRY!B240="H",ENTRY!E240,"na")</f>
        <v>na</v>
      </c>
      <c r="V240" s="178" t="str">
        <f>IFERROR((COUNTIF($W$3:W240,W240)-1)*0.0001+W240,"NA")</f>
        <v>NA</v>
      </c>
      <c r="W240" s="178" t="str">
        <f>IF(ENTRY!B240="H",ENTRY!BJ240,"na")</f>
        <v>na</v>
      </c>
      <c r="X240" s="178" t="str">
        <f>IF(ENTRY!B240="H",ENTRY!BK240,"na")</f>
        <v>na</v>
      </c>
    </row>
    <row r="241" spans="2:24" x14ac:dyDescent="0.25">
      <c r="B241" s="178" t="str">
        <f>IF(ENTRY!B241="S",ENTRY!A241,"na")</f>
        <v>na</v>
      </c>
      <c r="C241" s="178" t="str">
        <f>IF(ENTRY!B241="S",ENTRY!D241,"na")</f>
        <v>na</v>
      </c>
      <c r="D241" s="178" t="str">
        <f>IF(ENTRY!B241="S",ENTRY!B241,"na")</f>
        <v>na</v>
      </c>
      <c r="E241" s="178" t="str">
        <f>IF(ENTRY!B241="S",ENTRY!E241,"na")</f>
        <v>na</v>
      </c>
      <c r="F241" s="178" t="str">
        <f>IFERROR((COUNTIF($G$3:G241,G241)-1)*0.0001+G241,"NA")</f>
        <v>NA</v>
      </c>
      <c r="G241" s="178" t="str">
        <f>IF(ENTRY!B241="S",ENTRY!BJ241,"na")</f>
        <v>na</v>
      </c>
      <c r="H241" s="217" t="str">
        <f>IF(ENTRY!B241="S",ENTRY!BK241,"na")</f>
        <v>na</v>
      </c>
      <c r="J241" s="178" t="str">
        <f>IF(ENTRY!B241="C",ENTRY!A241,"na")</f>
        <v>na</v>
      </c>
      <c r="K241" s="178" t="str">
        <f>IF(ENTRY!B241="C",ENTRY!D241,"na")</f>
        <v>na</v>
      </c>
      <c r="L241" s="178" t="str">
        <f>IF(ENTRY!B241="C",ENTRY!B241,"na")</f>
        <v>na</v>
      </c>
      <c r="M241" s="178" t="str">
        <f>IF(ENTRY!B241="C",ENTRY!E241,"na")</f>
        <v>na</v>
      </c>
      <c r="N241" s="178" t="str">
        <f>IFERROR((COUNTIF($O$3:O241,O241)-1)*0.0001+O241,"NA")</f>
        <v>NA</v>
      </c>
      <c r="O241" s="178" t="str">
        <f>IF(ENTRY!B241="C",ENTRY!BJ241,"na")</f>
        <v>na</v>
      </c>
      <c r="P241" s="178" t="str">
        <f>IF(ENTRY!B241="C",ENTRY!BK241,"na")</f>
        <v>na</v>
      </c>
      <c r="R241" s="178" t="str">
        <f>IF(ENTRY!B241="H",ENTRY!A241,"na")</f>
        <v>na</v>
      </c>
      <c r="S241" s="178" t="str">
        <f>IF(ENTRY!B241="H",ENTRY!D241,"na")</f>
        <v>na</v>
      </c>
      <c r="T241" s="178" t="str">
        <f>IF(ENTRY!B241="H",ENTRY!B241,"na")</f>
        <v>na</v>
      </c>
      <c r="U241" s="178" t="str">
        <f>IF(ENTRY!B241="H",ENTRY!E241,"na")</f>
        <v>na</v>
      </c>
      <c r="V241" s="178" t="str">
        <f>IFERROR((COUNTIF($W$3:W241,W241)-1)*0.0001+W241,"NA")</f>
        <v>NA</v>
      </c>
      <c r="W241" s="178" t="str">
        <f>IF(ENTRY!B241="H",ENTRY!BJ241,"na")</f>
        <v>na</v>
      </c>
      <c r="X241" s="178" t="str">
        <f>IF(ENTRY!B241="H",ENTRY!BK241,"na")</f>
        <v>na</v>
      </c>
    </row>
    <row r="242" spans="2:24" x14ac:dyDescent="0.25">
      <c r="B242" s="178" t="str">
        <f>IF(ENTRY!B242="S",ENTRY!A242,"na")</f>
        <v>na</v>
      </c>
      <c r="C242" s="178" t="str">
        <f>IF(ENTRY!B242="S",ENTRY!D242,"na")</f>
        <v>na</v>
      </c>
      <c r="D242" s="178" t="str">
        <f>IF(ENTRY!B242="S",ENTRY!B242,"na")</f>
        <v>na</v>
      </c>
      <c r="E242" s="178" t="str">
        <f>IF(ENTRY!B242="S",ENTRY!E242,"na")</f>
        <v>na</v>
      </c>
      <c r="F242" s="178" t="str">
        <f>IFERROR((COUNTIF($G$3:G242,G242)-1)*0.0001+G242,"NA")</f>
        <v>NA</v>
      </c>
      <c r="G242" s="178" t="str">
        <f>IF(ENTRY!B242="S",ENTRY!BJ242,"na")</f>
        <v>na</v>
      </c>
      <c r="H242" s="217" t="str">
        <f>IF(ENTRY!B242="S",ENTRY!BK242,"na")</f>
        <v>na</v>
      </c>
      <c r="J242" s="178" t="str">
        <f>IF(ENTRY!B242="C",ENTRY!A242,"na")</f>
        <v>na</v>
      </c>
      <c r="K242" s="178" t="str">
        <f>IF(ENTRY!B242="C",ENTRY!D242,"na")</f>
        <v>na</v>
      </c>
      <c r="L242" s="178" t="str">
        <f>IF(ENTRY!B242="C",ENTRY!B242,"na")</f>
        <v>na</v>
      </c>
      <c r="M242" s="178" t="str">
        <f>IF(ENTRY!B242="C",ENTRY!E242,"na")</f>
        <v>na</v>
      </c>
      <c r="N242" s="178" t="str">
        <f>IFERROR((COUNTIF($O$3:O242,O242)-1)*0.0001+O242,"NA")</f>
        <v>NA</v>
      </c>
      <c r="O242" s="178" t="str">
        <f>IF(ENTRY!B242="C",ENTRY!BJ242,"na")</f>
        <v>na</v>
      </c>
      <c r="P242" s="178" t="str">
        <f>IF(ENTRY!B242="C",ENTRY!BK242,"na")</f>
        <v>na</v>
      </c>
      <c r="R242" s="178" t="str">
        <f>IF(ENTRY!B242="H",ENTRY!A242,"na")</f>
        <v>na</v>
      </c>
      <c r="S242" s="178" t="str">
        <f>IF(ENTRY!B242="H",ENTRY!D242,"na")</f>
        <v>na</v>
      </c>
      <c r="T242" s="178" t="str">
        <f>IF(ENTRY!B242="H",ENTRY!B242,"na")</f>
        <v>na</v>
      </c>
      <c r="U242" s="178" t="str">
        <f>IF(ENTRY!B242="H",ENTRY!E242,"na")</f>
        <v>na</v>
      </c>
      <c r="V242" s="178" t="str">
        <f>IFERROR((COUNTIF($W$3:W242,W242)-1)*0.0001+W242,"NA")</f>
        <v>NA</v>
      </c>
      <c r="W242" s="178" t="str">
        <f>IF(ENTRY!B242="H",ENTRY!BJ242,"na")</f>
        <v>na</v>
      </c>
      <c r="X242" s="178" t="str">
        <f>IF(ENTRY!B242="H",ENTRY!BK242,"na")</f>
        <v>na</v>
      </c>
    </row>
    <row r="243" spans="2:24" x14ac:dyDescent="0.25">
      <c r="B243" s="178" t="str">
        <f>IF(ENTRY!B243="S",ENTRY!A243,"na")</f>
        <v>na</v>
      </c>
      <c r="C243" s="178" t="str">
        <f>IF(ENTRY!B243="S",ENTRY!D243,"na")</f>
        <v>na</v>
      </c>
      <c r="D243" s="178" t="str">
        <f>IF(ENTRY!B243="S",ENTRY!B243,"na")</f>
        <v>na</v>
      </c>
      <c r="E243" s="178" t="str">
        <f>IF(ENTRY!B243="S",ENTRY!E243,"na")</f>
        <v>na</v>
      </c>
      <c r="F243" s="178" t="str">
        <f>IFERROR((COUNTIF($G$3:G243,G243)-1)*0.0001+G243,"NA")</f>
        <v>NA</v>
      </c>
      <c r="G243" s="178" t="str">
        <f>IF(ENTRY!B243="S",ENTRY!BJ243,"na")</f>
        <v>na</v>
      </c>
      <c r="H243" s="217" t="str">
        <f>IF(ENTRY!B243="S",ENTRY!BK243,"na")</f>
        <v>na</v>
      </c>
      <c r="J243" s="178" t="str">
        <f>IF(ENTRY!B243="C",ENTRY!A243,"na")</f>
        <v>na</v>
      </c>
      <c r="K243" s="178" t="str">
        <f>IF(ENTRY!B243="C",ENTRY!D243,"na")</f>
        <v>na</v>
      </c>
      <c r="L243" s="178" t="str">
        <f>IF(ENTRY!B243="C",ENTRY!B243,"na")</f>
        <v>na</v>
      </c>
      <c r="M243" s="178" t="str">
        <f>IF(ENTRY!B243="C",ENTRY!E243,"na")</f>
        <v>na</v>
      </c>
      <c r="N243" s="178" t="str">
        <f>IFERROR((COUNTIF($O$3:O243,O243)-1)*0.0001+O243,"NA")</f>
        <v>NA</v>
      </c>
      <c r="O243" s="178" t="str">
        <f>IF(ENTRY!B243="C",ENTRY!BJ243,"na")</f>
        <v>na</v>
      </c>
      <c r="P243" s="178" t="str">
        <f>IF(ENTRY!B243="C",ENTRY!BK243,"na")</f>
        <v>na</v>
      </c>
      <c r="R243" s="178" t="str">
        <f>IF(ENTRY!B243="H",ENTRY!A243,"na")</f>
        <v>na</v>
      </c>
      <c r="S243" s="178" t="str">
        <f>IF(ENTRY!B243="H",ENTRY!D243,"na")</f>
        <v>na</v>
      </c>
      <c r="T243" s="178" t="str">
        <f>IF(ENTRY!B243="H",ENTRY!B243,"na")</f>
        <v>na</v>
      </c>
      <c r="U243" s="178" t="str">
        <f>IF(ENTRY!B243="H",ENTRY!E243,"na")</f>
        <v>na</v>
      </c>
      <c r="V243" s="178" t="str">
        <f>IFERROR((COUNTIF($W$3:W243,W243)-1)*0.0001+W243,"NA")</f>
        <v>NA</v>
      </c>
      <c r="W243" s="178" t="str">
        <f>IF(ENTRY!B243="H",ENTRY!BJ243,"na")</f>
        <v>na</v>
      </c>
      <c r="X243" s="178" t="str">
        <f>IF(ENTRY!B243="H",ENTRY!BK243,"na")</f>
        <v>na</v>
      </c>
    </row>
    <row r="244" spans="2:24" x14ac:dyDescent="0.25">
      <c r="B244" s="178" t="str">
        <f>IF(ENTRY!B244="S",ENTRY!A244,"na")</f>
        <v>na</v>
      </c>
      <c r="C244" s="178" t="str">
        <f>IF(ENTRY!B244="S",ENTRY!D244,"na")</f>
        <v>na</v>
      </c>
      <c r="D244" s="178" t="str">
        <f>IF(ENTRY!B244="S",ENTRY!B244,"na")</f>
        <v>na</v>
      </c>
      <c r="E244" s="178" t="str">
        <f>IF(ENTRY!B244="S",ENTRY!E244,"na")</f>
        <v>na</v>
      </c>
      <c r="F244" s="178" t="str">
        <f>IFERROR((COUNTIF($G$3:G244,G244)-1)*0.0001+G244,"NA")</f>
        <v>NA</v>
      </c>
      <c r="G244" s="178" t="str">
        <f>IF(ENTRY!B244="S",ENTRY!BJ244,"na")</f>
        <v>na</v>
      </c>
      <c r="H244" s="217" t="str">
        <f>IF(ENTRY!B244="S",ENTRY!BK244,"na")</f>
        <v>na</v>
      </c>
      <c r="J244" s="178" t="str">
        <f>IF(ENTRY!B244="C",ENTRY!A244,"na")</f>
        <v>na</v>
      </c>
      <c r="K244" s="178" t="str">
        <f>IF(ENTRY!B244="C",ENTRY!D244,"na")</f>
        <v>na</v>
      </c>
      <c r="L244" s="178" t="str">
        <f>IF(ENTRY!B244="C",ENTRY!B244,"na")</f>
        <v>na</v>
      </c>
      <c r="M244" s="178" t="str">
        <f>IF(ENTRY!B244="C",ENTRY!E244,"na")</f>
        <v>na</v>
      </c>
      <c r="N244" s="178" t="str">
        <f>IFERROR((COUNTIF($O$3:O244,O244)-1)*0.0001+O244,"NA")</f>
        <v>NA</v>
      </c>
      <c r="O244" s="178" t="str">
        <f>IF(ENTRY!B244="C",ENTRY!BJ244,"na")</f>
        <v>na</v>
      </c>
      <c r="P244" s="178" t="str">
        <f>IF(ENTRY!B244="C",ENTRY!BK244,"na")</f>
        <v>na</v>
      </c>
      <c r="R244" s="178" t="str">
        <f>IF(ENTRY!B244="H",ENTRY!A244,"na")</f>
        <v>na</v>
      </c>
      <c r="S244" s="178" t="str">
        <f>IF(ENTRY!B244="H",ENTRY!D244,"na")</f>
        <v>na</v>
      </c>
      <c r="T244" s="178" t="str">
        <f>IF(ENTRY!B244="H",ENTRY!B244,"na")</f>
        <v>na</v>
      </c>
      <c r="U244" s="178" t="str">
        <f>IF(ENTRY!B244="H",ENTRY!E244,"na")</f>
        <v>na</v>
      </c>
      <c r="V244" s="178" t="str">
        <f>IFERROR((COUNTIF($W$3:W244,W244)-1)*0.0001+W244,"NA")</f>
        <v>NA</v>
      </c>
      <c r="W244" s="178" t="str">
        <f>IF(ENTRY!B244="H",ENTRY!BJ244,"na")</f>
        <v>na</v>
      </c>
      <c r="X244" s="178" t="str">
        <f>IF(ENTRY!B244="H",ENTRY!BK244,"na")</f>
        <v>na</v>
      </c>
    </row>
    <row r="245" spans="2:24" x14ac:dyDescent="0.25">
      <c r="B245" s="178" t="str">
        <f>IF(ENTRY!B245="S",ENTRY!A245,"na")</f>
        <v>na</v>
      </c>
      <c r="C245" s="178" t="str">
        <f>IF(ENTRY!B245="S",ENTRY!D245,"na")</f>
        <v>na</v>
      </c>
      <c r="D245" s="178" t="str">
        <f>IF(ENTRY!B245="S",ENTRY!B245,"na")</f>
        <v>na</v>
      </c>
      <c r="E245" s="178" t="str">
        <f>IF(ENTRY!B245="S",ENTRY!E245,"na")</f>
        <v>na</v>
      </c>
      <c r="F245" s="178" t="str">
        <f>IFERROR((COUNTIF($G$3:G245,G245)-1)*0.0001+G245,"NA")</f>
        <v>NA</v>
      </c>
      <c r="G245" s="178" t="str">
        <f>IF(ENTRY!B245="S",ENTRY!BJ245,"na")</f>
        <v>na</v>
      </c>
      <c r="H245" s="217" t="str">
        <f>IF(ENTRY!B245="S",ENTRY!BK245,"na")</f>
        <v>na</v>
      </c>
      <c r="J245" s="178" t="str">
        <f>IF(ENTRY!B245="C",ENTRY!A245,"na")</f>
        <v>na</v>
      </c>
      <c r="K245" s="178" t="str">
        <f>IF(ENTRY!B245="C",ENTRY!D245,"na")</f>
        <v>na</v>
      </c>
      <c r="L245" s="178" t="str">
        <f>IF(ENTRY!B245="C",ENTRY!B245,"na")</f>
        <v>na</v>
      </c>
      <c r="M245" s="178" t="str">
        <f>IF(ENTRY!B245="C",ENTRY!E245,"na")</f>
        <v>na</v>
      </c>
      <c r="N245" s="178" t="str">
        <f>IFERROR((COUNTIF($O$3:O245,O245)-1)*0.0001+O245,"NA")</f>
        <v>NA</v>
      </c>
      <c r="O245" s="178" t="str">
        <f>IF(ENTRY!B245="C",ENTRY!BJ245,"na")</f>
        <v>na</v>
      </c>
      <c r="P245" s="178" t="str">
        <f>IF(ENTRY!B245="C",ENTRY!BK245,"na")</f>
        <v>na</v>
      </c>
      <c r="R245" s="178" t="str">
        <f>IF(ENTRY!B245="H",ENTRY!A245,"na")</f>
        <v>na</v>
      </c>
      <c r="S245" s="178" t="str">
        <f>IF(ENTRY!B245="H",ENTRY!D245,"na")</f>
        <v>na</v>
      </c>
      <c r="T245" s="178" t="str">
        <f>IF(ENTRY!B245="H",ENTRY!B245,"na")</f>
        <v>na</v>
      </c>
      <c r="U245" s="178" t="str">
        <f>IF(ENTRY!B245="H",ENTRY!E245,"na")</f>
        <v>na</v>
      </c>
      <c r="V245" s="178" t="str">
        <f>IFERROR((COUNTIF($W$3:W245,W245)-1)*0.0001+W245,"NA")</f>
        <v>NA</v>
      </c>
      <c r="W245" s="178" t="str">
        <f>IF(ENTRY!B245="H",ENTRY!BJ245,"na")</f>
        <v>na</v>
      </c>
      <c r="X245" s="178" t="str">
        <f>IF(ENTRY!B245="H",ENTRY!BK245,"na")</f>
        <v>na</v>
      </c>
    </row>
    <row r="246" spans="2:24" x14ac:dyDescent="0.25">
      <c r="B246" s="178" t="str">
        <f>IF(ENTRY!B246="S",ENTRY!A246,"na")</f>
        <v>na</v>
      </c>
      <c r="C246" s="178" t="str">
        <f>IF(ENTRY!B246="S",ENTRY!D246,"na")</f>
        <v>na</v>
      </c>
      <c r="D246" s="178" t="str">
        <f>IF(ENTRY!B246="S",ENTRY!B246,"na")</f>
        <v>na</v>
      </c>
      <c r="E246" s="178" t="str">
        <f>IF(ENTRY!B246="S",ENTRY!E246,"na")</f>
        <v>na</v>
      </c>
      <c r="F246" s="178" t="str">
        <f>IFERROR((COUNTIF($G$3:G246,G246)-1)*0.0001+G246,"NA")</f>
        <v>NA</v>
      </c>
      <c r="G246" s="178" t="str">
        <f>IF(ENTRY!B246="S",ENTRY!BJ246,"na")</f>
        <v>na</v>
      </c>
      <c r="H246" s="217" t="str">
        <f>IF(ENTRY!B246="S",ENTRY!BK246,"na")</f>
        <v>na</v>
      </c>
      <c r="J246" s="178" t="str">
        <f>IF(ENTRY!B246="C",ENTRY!A246,"na")</f>
        <v>na</v>
      </c>
      <c r="K246" s="178" t="str">
        <f>IF(ENTRY!B246="C",ENTRY!D246,"na")</f>
        <v>na</v>
      </c>
      <c r="L246" s="178" t="str">
        <f>IF(ENTRY!B246="C",ENTRY!B246,"na")</f>
        <v>na</v>
      </c>
      <c r="M246" s="178" t="str">
        <f>IF(ENTRY!B246="C",ENTRY!E246,"na")</f>
        <v>na</v>
      </c>
      <c r="N246" s="178" t="str">
        <f>IFERROR((COUNTIF($O$3:O246,O246)-1)*0.0001+O246,"NA")</f>
        <v>NA</v>
      </c>
      <c r="O246" s="178" t="str">
        <f>IF(ENTRY!B246="C",ENTRY!BJ246,"na")</f>
        <v>na</v>
      </c>
      <c r="P246" s="178" t="str">
        <f>IF(ENTRY!B246="C",ENTRY!BK246,"na")</f>
        <v>na</v>
      </c>
      <c r="R246" s="178" t="str">
        <f>IF(ENTRY!B246="H",ENTRY!A246,"na")</f>
        <v>na</v>
      </c>
      <c r="S246" s="178" t="str">
        <f>IF(ENTRY!B246="H",ENTRY!D246,"na")</f>
        <v>na</v>
      </c>
      <c r="T246" s="178" t="str">
        <f>IF(ENTRY!B246="H",ENTRY!B246,"na")</f>
        <v>na</v>
      </c>
      <c r="U246" s="178" t="str">
        <f>IF(ENTRY!B246="H",ENTRY!E246,"na")</f>
        <v>na</v>
      </c>
      <c r="V246" s="178" t="str">
        <f>IFERROR((COUNTIF($W$3:W246,W246)-1)*0.0001+W246,"NA")</f>
        <v>NA</v>
      </c>
      <c r="W246" s="178" t="str">
        <f>IF(ENTRY!B246="H",ENTRY!BJ246,"na")</f>
        <v>na</v>
      </c>
      <c r="X246" s="178" t="str">
        <f>IF(ENTRY!B246="H",ENTRY!BK246,"na")</f>
        <v>na</v>
      </c>
    </row>
    <row r="247" spans="2:24" x14ac:dyDescent="0.25">
      <c r="B247" s="178" t="str">
        <f>IF(ENTRY!B247="S",ENTRY!A247,"na")</f>
        <v>na</v>
      </c>
      <c r="C247" s="178" t="str">
        <f>IF(ENTRY!B247="S",ENTRY!D247,"na")</f>
        <v>na</v>
      </c>
      <c r="D247" s="178" t="str">
        <f>IF(ENTRY!B247="S",ENTRY!B247,"na")</f>
        <v>na</v>
      </c>
      <c r="E247" s="178" t="str">
        <f>IF(ENTRY!B247="S",ENTRY!E247,"na")</f>
        <v>na</v>
      </c>
      <c r="F247" s="178" t="str">
        <f>IFERROR((COUNTIF($G$3:G247,G247)-1)*0.0001+G247,"NA")</f>
        <v>NA</v>
      </c>
      <c r="G247" s="178" t="str">
        <f>IF(ENTRY!B247="S",ENTRY!BJ247,"na")</f>
        <v>na</v>
      </c>
      <c r="H247" s="217" t="str">
        <f>IF(ENTRY!B247="S",ENTRY!BK247,"na")</f>
        <v>na</v>
      </c>
      <c r="J247" s="178" t="str">
        <f>IF(ENTRY!B247="C",ENTRY!A247,"na")</f>
        <v>na</v>
      </c>
      <c r="K247" s="178" t="str">
        <f>IF(ENTRY!B247="C",ENTRY!D247,"na")</f>
        <v>na</v>
      </c>
      <c r="L247" s="178" t="str">
        <f>IF(ENTRY!B247="C",ENTRY!B247,"na")</f>
        <v>na</v>
      </c>
      <c r="M247" s="178" t="str">
        <f>IF(ENTRY!B247="C",ENTRY!E247,"na")</f>
        <v>na</v>
      </c>
      <c r="N247" s="178" t="str">
        <f>IFERROR((COUNTIF($O$3:O247,O247)-1)*0.0001+O247,"NA")</f>
        <v>NA</v>
      </c>
      <c r="O247" s="178" t="str">
        <f>IF(ENTRY!B247="C",ENTRY!BJ247,"na")</f>
        <v>na</v>
      </c>
      <c r="P247" s="178" t="str">
        <f>IF(ENTRY!B247="C",ENTRY!BK247,"na")</f>
        <v>na</v>
      </c>
      <c r="R247" s="178" t="str">
        <f>IF(ENTRY!B247="H",ENTRY!A247,"na")</f>
        <v>na</v>
      </c>
      <c r="S247" s="178" t="str">
        <f>IF(ENTRY!B247="H",ENTRY!D247,"na")</f>
        <v>na</v>
      </c>
      <c r="T247" s="178" t="str">
        <f>IF(ENTRY!B247="H",ENTRY!B247,"na")</f>
        <v>na</v>
      </c>
      <c r="U247" s="178" t="str">
        <f>IF(ENTRY!B247="H",ENTRY!E247,"na")</f>
        <v>na</v>
      </c>
      <c r="V247" s="178" t="str">
        <f>IFERROR((COUNTIF($W$3:W247,W247)-1)*0.0001+W247,"NA")</f>
        <v>NA</v>
      </c>
      <c r="W247" s="178" t="str">
        <f>IF(ENTRY!B247="H",ENTRY!BJ247,"na")</f>
        <v>na</v>
      </c>
      <c r="X247" s="178" t="str">
        <f>IF(ENTRY!B247="H",ENTRY!BK247,"na")</f>
        <v>na</v>
      </c>
    </row>
    <row r="248" spans="2:24" x14ac:dyDescent="0.25">
      <c r="B248" s="178" t="str">
        <f>IF(ENTRY!B248="S",ENTRY!A248,"na")</f>
        <v>na</v>
      </c>
      <c r="C248" s="178" t="str">
        <f>IF(ENTRY!B248="S",ENTRY!D248,"na")</f>
        <v>na</v>
      </c>
      <c r="D248" s="178" t="str">
        <f>IF(ENTRY!B248="S",ENTRY!B248,"na")</f>
        <v>na</v>
      </c>
      <c r="E248" s="178" t="str">
        <f>IF(ENTRY!B248="S",ENTRY!E248,"na")</f>
        <v>na</v>
      </c>
      <c r="F248" s="178" t="str">
        <f>IFERROR((COUNTIF($G$3:G248,G248)-1)*0.0001+G248,"NA")</f>
        <v>NA</v>
      </c>
      <c r="G248" s="178" t="str">
        <f>IF(ENTRY!B248="S",ENTRY!BJ248,"na")</f>
        <v>na</v>
      </c>
      <c r="H248" s="217" t="str">
        <f>IF(ENTRY!B248="S",ENTRY!BK248,"na")</f>
        <v>na</v>
      </c>
      <c r="J248" s="178" t="str">
        <f>IF(ENTRY!B248="C",ENTRY!A248,"na")</f>
        <v>na</v>
      </c>
      <c r="K248" s="178" t="str">
        <f>IF(ENTRY!B248="C",ENTRY!D248,"na")</f>
        <v>na</v>
      </c>
      <c r="L248" s="178" t="str">
        <f>IF(ENTRY!B248="C",ENTRY!B248,"na")</f>
        <v>na</v>
      </c>
      <c r="M248" s="178" t="str">
        <f>IF(ENTRY!B248="C",ENTRY!E248,"na")</f>
        <v>na</v>
      </c>
      <c r="N248" s="178" t="str">
        <f>IFERROR((COUNTIF($O$3:O248,O248)-1)*0.0001+O248,"NA")</f>
        <v>NA</v>
      </c>
      <c r="O248" s="178" t="str">
        <f>IF(ENTRY!B248="C",ENTRY!BJ248,"na")</f>
        <v>na</v>
      </c>
      <c r="P248" s="178" t="str">
        <f>IF(ENTRY!B248="C",ENTRY!BK248,"na")</f>
        <v>na</v>
      </c>
      <c r="R248" s="178" t="str">
        <f>IF(ENTRY!B248="H",ENTRY!A248,"na")</f>
        <v>na</v>
      </c>
      <c r="S248" s="178" t="str">
        <f>IF(ENTRY!B248="H",ENTRY!D248,"na")</f>
        <v>na</v>
      </c>
      <c r="T248" s="178" t="str">
        <f>IF(ENTRY!B248="H",ENTRY!B248,"na")</f>
        <v>na</v>
      </c>
      <c r="U248" s="178" t="str">
        <f>IF(ENTRY!B248="H",ENTRY!E248,"na")</f>
        <v>na</v>
      </c>
      <c r="V248" s="178" t="str">
        <f>IFERROR((COUNTIF($W$3:W248,W248)-1)*0.0001+W248,"NA")</f>
        <v>NA</v>
      </c>
      <c r="W248" s="178" t="str">
        <f>IF(ENTRY!B248="H",ENTRY!BJ248,"na")</f>
        <v>na</v>
      </c>
      <c r="X248" s="178" t="str">
        <f>IF(ENTRY!B248="H",ENTRY!BK248,"na")</f>
        <v>na</v>
      </c>
    </row>
    <row r="249" spans="2:24" x14ac:dyDescent="0.25">
      <c r="B249" s="178" t="str">
        <f>IF(ENTRY!B249="S",ENTRY!A249,"na")</f>
        <v>na</v>
      </c>
      <c r="C249" s="178" t="str">
        <f>IF(ENTRY!B249="S",ENTRY!D249,"na")</f>
        <v>na</v>
      </c>
      <c r="D249" s="178" t="str">
        <f>IF(ENTRY!B249="S",ENTRY!B249,"na")</f>
        <v>na</v>
      </c>
      <c r="E249" s="178" t="str">
        <f>IF(ENTRY!B249="S",ENTRY!E249,"na")</f>
        <v>na</v>
      </c>
      <c r="F249" s="178" t="str">
        <f>IFERROR((COUNTIF($G$3:G249,G249)-1)*0.0001+G249,"NA")</f>
        <v>NA</v>
      </c>
      <c r="G249" s="178" t="str">
        <f>IF(ENTRY!B249="S",ENTRY!BJ249,"na")</f>
        <v>na</v>
      </c>
      <c r="H249" s="217" t="str">
        <f>IF(ENTRY!B249="S",ENTRY!BK249,"na")</f>
        <v>na</v>
      </c>
      <c r="J249" s="178" t="str">
        <f>IF(ENTRY!B249="C",ENTRY!A249,"na")</f>
        <v>na</v>
      </c>
      <c r="K249" s="178" t="str">
        <f>IF(ENTRY!B249="C",ENTRY!D249,"na")</f>
        <v>na</v>
      </c>
      <c r="L249" s="178" t="str">
        <f>IF(ENTRY!B249="C",ENTRY!B249,"na")</f>
        <v>na</v>
      </c>
      <c r="M249" s="178" t="str">
        <f>IF(ENTRY!B249="C",ENTRY!E249,"na")</f>
        <v>na</v>
      </c>
      <c r="N249" s="178" t="str">
        <f>IFERROR((COUNTIF($O$3:O249,O249)-1)*0.0001+O249,"NA")</f>
        <v>NA</v>
      </c>
      <c r="O249" s="178" t="str">
        <f>IF(ENTRY!B249="C",ENTRY!BJ249,"na")</f>
        <v>na</v>
      </c>
      <c r="P249" s="178" t="str">
        <f>IF(ENTRY!B249="C",ENTRY!BK249,"na")</f>
        <v>na</v>
      </c>
      <c r="R249" s="178" t="str">
        <f>IF(ENTRY!B249="H",ENTRY!A249,"na")</f>
        <v>na</v>
      </c>
      <c r="S249" s="178" t="str">
        <f>IF(ENTRY!B249="H",ENTRY!D249,"na")</f>
        <v>na</v>
      </c>
      <c r="T249" s="178" t="str">
        <f>IF(ENTRY!B249="H",ENTRY!B249,"na")</f>
        <v>na</v>
      </c>
      <c r="U249" s="178" t="str">
        <f>IF(ENTRY!B249="H",ENTRY!E249,"na")</f>
        <v>na</v>
      </c>
      <c r="V249" s="178" t="str">
        <f>IFERROR((COUNTIF($W$3:W249,W249)-1)*0.0001+W249,"NA")</f>
        <v>NA</v>
      </c>
      <c r="W249" s="178" t="str">
        <f>IF(ENTRY!B249="H",ENTRY!BJ249,"na")</f>
        <v>na</v>
      </c>
      <c r="X249" s="178" t="str">
        <f>IF(ENTRY!B249="H",ENTRY!BK249,"na")</f>
        <v>na</v>
      </c>
    </row>
    <row r="250" spans="2:24" x14ac:dyDescent="0.25">
      <c r="B250" s="178" t="str">
        <f>IF(ENTRY!B250="S",ENTRY!A250,"na")</f>
        <v>na</v>
      </c>
      <c r="C250" s="178" t="str">
        <f>IF(ENTRY!B250="S",ENTRY!D250,"na")</f>
        <v>na</v>
      </c>
      <c r="D250" s="178" t="str">
        <f>IF(ENTRY!B250="S",ENTRY!B250,"na")</f>
        <v>na</v>
      </c>
      <c r="E250" s="178" t="str">
        <f>IF(ENTRY!B250="S",ENTRY!E250,"na")</f>
        <v>na</v>
      </c>
      <c r="F250" s="178" t="str">
        <f>IFERROR((COUNTIF($G$3:G250,G250)-1)*0.0001+G250,"NA")</f>
        <v>NA</v>
      </c>
      <c r="G250" s="178" t="str">
        <f>IF(ENTRY!B250="S",ENTRY!BJ250,"na")</f>
        <v>na</v>
      </c>
      <c r="H250" s="217" t="str">
        <f>IF(ENTRY!B250="S",ENTRY!BK250,"na")</f>
        <v>na</v>
      </c>
      <c r="J250" s="178" t="str">
        <f>IF(ENTRY!B250="C",ENTRY!A250,"na")</f>
        <v>na</v>
      </c>
      <c r="K250" s="178" t="str">
        <f>IF(ENTRY!B250="C",ENTRY!D250,"na")</f>
        <v>na</v>
      </c>
      <c r="L250" s="178" t="str">
        <f>IF(ENTRY!B250="C",ENTRY!B250,"na")</f>
        <v>na</v>
      </c>
      <c r="M250" s="178" t="str">
        <f>IF(ENTRY!B250="C",ENTRY!E250,"na")</f>
        <v>na</v>
      </c>
      <c r="N250" s="178" t="str">
        <f>IFERROR((COUNTIF($O$3:O250,O250)-1)*0.0001+O250,"NA")</f>
        <v>NA</v>
      </c>
      <c r="O250" s="178" t="str">
        <f>IF(ENTRY!B250="C",ENTRY!BJ250,"na")</f>
        <v>na</v>
      </c>
      <c r="P250" s="178" t="str">
        <f>IF(ENTRY!B250="C",ENTRY!BK250,"na")</f>
        <v>na</v>
      </c>
      <c r="R250" s="178" t="str">
        <f>IF(ENTRY!B250="H",ENTRY!A250,"na")</f>
        <v>na</v>
      </c>
      <c r="S250" s="178" t="str">
        <f>IF(ENTRY!B250="H",ENTRY!D250,"na")</f>
        <v>na</v>
      </c>
      <c r="T250" s="178" t="str">
        <f>IF(ENTRY!B250="H",ENTRY!B250,"na")</f>
        <v>na</v>
      </c>
      <c r="U250" s="178" t="str">
        <f>IF(ENTRY!B250="H",ENTRY!E250,"na")</f>
        <v>na</v>
      </c>
      <c r="V250" s="178" t="str">
        <f>IFERROR((COUNTIF($W$3:W250,W250)-1)*0.0001+W250,"NA")</f>
        <v>NA</v>
      </c>
      <c r="W250" s="178" t="str">
        <f>IF(ENTRY!B250="H",ENTRY!BJ250,"na")</f>
        <v>na</v>
      </c>
      <c r="X250" s="178" t="str">
        <f>IF(ENTRY!B250="H",ENTRY!BK250,"na")</f>
        <v>na</v>
      </c>
    </row>
    <row r="251" spans="2:24" x14ac:dyDescent="0.25">
      <c r="B251" s="178" t="str">
        <f>IF(ENTRY!B251="S",ENTRY!A251,"na")</f>
        <v>na</v>
      </c>
      <c r="C251" s="178" t="str">
        <f>IF(ENTRY!B251="S",ENTRY!D251,"na")</f>
        <v>na</v>
      </c>
      <c r="D251" s="178" t="str">
        <f>IF(ENTRY!B251="S",ENTRY!B251,"na")</f>
        <v>na</v>
      </c>
      <c r="E251" s="178" t="str">
        <f>IF(ENTRY!B251="S",ENTRY!E251,"na")</f>
        <v>na</v>
      </c>
      <c r="F251" s="178" t="str">
        <f>IFERROR((COUNTIF($G$3:G251,G251)-1)*0.0001+G251,"NA")</f>
        <v>NA</v>
      </c>
      <c r="G251" s="178" t="str">
        <f>IF(ENTRY!B251="S",ENTRY!BJ251,"na")</f>
        <v>na</v>
      </c>
      <c r="H251" s="217" t="str">
        <f>IF(ENTRY!B251="S",ENTRY!BK251,"na")</f>
        <v>na</v>
      </c>
      <c r="J251" s="178" t="str">
        <f>IF(ENTRY!B251="C",ENTRY!A251,"na")</f>
        <v>na</v>
      </c>
      <c r="K251" s="178" t="str">
        <f>IF(ENTRY!B251="C",ENTRY!D251,"na")</f>
        <v>na</v>
      </c>
      <c r="L251" s="178" t="str">
        <f>IF(ENTRY!B251="C",ENTRY!B251,"na")</f>
        <v>na</v>
      </c>
      <c r="M251" s="178" t="str">
        <f>IF(ENTRY!B251="C",ENTRY!E251,"na")</f>
        <v>na</v>
      </c>
      <c r="N251" s="178" t="str">
        <f>IFERROR((COUNTIF($O$3:O251,O251)-1)*0.0001+O251,"NA")</f>
        <v>NA</v>
      </c>
      <c r="O251" s="178" t="str">
        <f>IF(ENTRY!B251="C",ENTRY!BJ251,"na")</f>
        <v>na</v>
      </c>
      <c r="P251" s="178" t="str">
        <f>IF(ENTRY!B251="C",ENTRY!BK251,"na")</f>
        <v>na</v>
      </c>
      <c r="R251" s="178" t="str">
        <f>IF(ENTRY!B251="H",ENTRY!A251,"na")</f>
        <v>na</v>
      </c>
      <c r="S251" s="178" t="str">
        <f>IF(ENTRY!B251="H",ENTRY!D251,"na")</f>
        <v>na</v>
      </c>
      <c r="T251" s="178" t="str">
        <f>IF(ENTRY!B251="H",ENTRY!B251,"na")</f>
        <v>na</v>
      </c>
      <c r="U251" s="178" t="str">
        <f>IF(ENTRY!B251="H",ENTRY!E251,"na")</f>
        <v>na</v>
      </c>
      <c r="V251" s="178" t="str">
        <f>IFERROR((COUNTIF($W$3:W251,W251)-1)*0.0001+W251,"NA")</f>
        <v>NA</v>
      </c>
      <c r="W251" s="178" t="str">
        <f>IF(ENTRY!B251="H",ENTRY!BJ251,"na")</f>
        <v>na</v>
      </c>
      <c r="X251" s="178" t="str">
        <f>IF(ENTRY!B251="H",ENTRY!BK251,"na")</f>
        <v>na</v>
      </c>
    </row>
    <row r="252" spans="2:24" x14ac:dyDescent="0.25">
      <c r="B252" s="178" t="str">
        <f>IF(ENTRY!B252="S",ENTRY!A252,"na")</f>
        <v>na</v>
      </c>
      <c r="C252" s="178" t="str">
        <f>IF(ENTRY!B252="S",ENTRY!D252,"na")</f>
        <v>na</v>
      </c>
      <c r="D252" s="178" t="str">
        <f>IF(ENTRY!B252="S",ENTRY!B252,"na")</f>
        <v>na</v>
      </c>
      <c r="E252" s="178" t="str">
        <f>IF(ENTRY!B252="S",ENTRY!E252,"na")</f>
        <v>na</v>
      </c>
      <c r="F252" s="178" t="str">
        <f>IFERROR((COUNTIF($G$3:G252,G252)-1)*0.0001+G252,"NA")</f>
        <v>NA</v>
      </c>
      <c r="G252" s="178" t="str">
        <f>IF(ENTRY!B252="S",ENTRY!BJ252,"na")</f>
        <v>na</v>
      </c>
      <c r="H252" s="217" t="str">
        <f>IF(ENTRY!B252="S",ENTRY!BK252,"na")</f>
        <v>na</v>
      </c>
      <c r="J252" s="178" t="str">
        <f>IF(ENTRY!B252="C",ENTRY!A252,"na")</f>
        <v>na</v>
      </c>
      <c r="K252" s="178" t="str">
        <f>IF(ENTRY!B252="C",ENTRY!D252,"na")</f>
        <v>na</v>
      </c>
      <c r="L252" s="178" t="str">
        <f>IF(ENTRY!B252="C",ENTRY!B252,"na")</f>
        <v>na</v>
      </c>
      <c r="M252" s="178" t="str">
        <f>IF(ENTRY!B252="C",ENTRY!E252,"na")</f>
        <v>na</v>
      </c>
      <c r="N252" s="178" t="str">
        <f>IFERROR((COUNTIF($O$3:O252,O252)-1)*0.0001+O252,"NA")</f>
        <v>NA</v>
      </c>
      <c r="O252" s="178" t="str">
        <f>IF(ENTRY!B252="C",ENTRY!BJ252,"na")</f>
        <v>na</v>
      </c>
      <c r="P252" s="178" t="str">
        <f>IF(ENTRY!B252="C",ENTRY!BK252,"na")</f>
        <v>na</v>
      </c>
      <c r="R252" s="178" t="str">
        <f>IF(ENTRY!B252="H",ENTRY!A252,"na")</f>
        <v>na</v>
      </c>
      <c r="S252" s="178" t="str">
        <f>IF(ENTRY!B252="H",ENTRY!D252,"na")</f>
        <v>na</v>
      </c>
      <c r="T252" s="178" t="str">
        <f>IF(ENTRY!B252="H",ENTRY!B252,"na")</f>
        <v>na</v>
      </c>
      <c r="U252" s="178" t="str">
        <f>IF(ENTRY!B252="H",ENTRY!E252,"na")</f>
        <v>na</v>
      </c>
      <c r="V252" s="178" t="str">
        <f>IFERROR((COUNTIF($W$3:W252,W252)-1)*0.0001+W252,"NA")</f>
        <v>NA</v>
      </c>
      <c r="W252" s="178" t="str">
        <f>IF(ENTRY!B252="H",ENTRY!BJ252,"na")</f>
        <v>na</v>
      </c>
      <c r="X252" s="178" t="str">
        <f>IF(ENTRY!B252="H",ENTRY!BK252,"na")</f>
        <v>na</v>
      </c>
    </row>
    <row r="253" spans="2:24" x14ac:dyDescent="0.25">
      <c r="B253" s="178" t="str">
        <f>IF(ENTRY!B253="S",ENTRY!A253,"na")</f>
        <v>na</v>
      </c>
      <c r="C253" s="178" t="str">
        <f>IF(ENTRY!B253="S",ENTRY!D253,"na")</f>
        <v>na</v>
      </c>
      <c r="D253" s="178" t="str">
        <f>IF(ENTRY!B253="S",ENTRY!B253,"na")</f>
        <v>na</v>
      </c>
      <c r="E253" s="178" t="str">
        <f>IF(ENTRY!B253="S",ENTRY!E253,"na")</f>
        <v>na</v>
      </c>
      <c r="F253" s="178" t="str">
        <f>IFERROR((COUNTIF($G$3:G253,G253)-1)*0.0001+G253,"NA")</f>
        <v>NA</v>
      </c>
      <c r="G253" s="178" t="str">
        <f>IF(ENTRY!B253="S",ENTRY!BJ253,"na")</f>
        <v>na</v>
      </c>
      <c r="H253" s="217" t="str">
        <f>IF(ENTRY!B253="S",ENTRY!BK253,"na")</f>
        <v>na</v>
      </c>
      <c r="J253" s="178" t="str">
        <f>IF(ENTRY!B253="C",ENTRY!A253,"na")</f>
        <v>na</v>
      </c>
      <c r="K253" s="178" t="str">
        <f>IF(ENTRY!B253="C",ENTRY!D253,"na")</f>
        <v>na</v>
      </c>
      <c r="L253" s="178" t="str">
        <f>IF(ENTRY!B253="C",ENTRY!B253,"na")</f>
        <v>na</v>
      </c>
      <c r="M253" s="178" t="str">
        <f>IF(ENTRY!B253="C",ENTRY!E253,"na")</f>
        <v>na</v>
      </c>
      <c r="N253" s="178" t="str">
        <f>IFERROR((COUNTIF($O$3:O253,O253)-1)*0.0001+O253,"NA")</f>
        <v>NA</v>
      </c>
      <c r="O253" s="178" t="str">
        <f>IF(ENTRY!B253="C",ENTRY!BJ253,"na")</f>
        <v>na</v>
      </c>
      <c r="P253" s="178" t="str">
        <f>IF(ENTRY!B253="C",ENTRY!BK253,"na")</f>
        <v>na</v>
      </c>
      <c r="R253" s="178" t="str">
        <f>IF(ENTRY!B253="H",ENTRY!A253,"na")</f>
        <v>na</v>
      </c>
      <c r="S253" s="178" t="str">
        <f>IF(ENTRY!B253="H",ENTRY!D253,"na")</f>
        <v>na</v>
      </c>
      <c r="T253" s="178" t="str">
        <f>IF(ENTRY!B253="H",ENTRY!B253,"na")</f>
        <v>na</v>
      </c>
      <c r="U253" s="178" t="str">
        <f>IF(ENTRY!B253="H",ENTRY!E253,"na")</f>
        <v>na</v>
      </c>
      <c r="V253" s="178" t="str">
        <f>IFERROR((COUNTIF($W$3:W253,W253)-1)*0.0001+W253,"NA")</f>
        <v>NA</v>
      </c>
      <c r="W253" s="178" t="str">
        <f>IF(ENTRY!B253="H",ENTRY!BJ253,"na")</f>
        <v>na</v>
      </c>
      <c r="X253" s="178" t="str">
        <f>IF(ENTRY!B253="H",ENTRY!BK253,"na")</f>
        <v>na</v>
      </c>
    </row>
    <row r="254" spans="2:24" x14ac:dyDescent="0.25">
      <c r="B254" s="178" t="str">
        <f>IF(ENTRY!B254="S",ENTRY!A254,"na")</f>
        <v>na</v>
      </c>
      <c r="C254" s="178" t="str">
        <f>IF(ENTRY!B254="S",ENTRY!D254,"na")</f>
        <v>na</v>
      </c>
      <c r="D254" s="178" t="str">
        <f>IF(ENTRY!B254="S",ENTRY!B254,"na")</f>
        <v>na</v>
      </c>
      <c r="E254" s="178" t="str">
        <f>IF(ENTRY!B254="S",ENTRY!E254,"na")</f>
        <v>na</v>
      </c>
      <c r="F254" s="178" t="str">
        <f>IFERROR((COUNTIF($G$3:G254,G254)-1)*0.0001+G254,"NA")</f>
        <v>NA</v>
      </c>
      <c r="G254" s="178" t="str">
        <f>IF(ENTRY!B254="S",ENTRY!BJ254,"na")</f>
        <v>na</v>
      </c>
      <c r="H254" s="217" t="str">
        <f>IF(ENTRY!B254="S",ENTRY!BK254,"na")</f>
        <v>na</v>
      </c>
      <c r="J254" s="178" t="str">
        <f>IF(ENTRY!B254="C",ENTRY!A254,"na")</f>
        <v>na</v>
      </c>
      <c r="K254" s="178" t="str">
        <f>IF(ENTRY!B254="C",ENTRY!D254,"na")</f>
        <v>na</v>
      </c>
      <c r="L254" s="178" t="str">
        <f>IF(ENTRY!B254="C",ENTRY!B254,"na")</f>
        <v>na</v>
      </c>
      <c r="M254" s="178" t="str">
        <f>IF(ENTRY!B254="C",ENTRY!E254,"na")</f>
        <v>na</v>
      </c>
      <c r="N254" s="178" t="str">
        <f>IFERROR((COUNTIF($O$3:O254,O254)-1)*0.0001+O254,"NA")</f>
        <v>NA</v>
      </c>
      <c r="O254" s="178" t="str">
        <f>IF(ENTRY!B254="C",ENTRY!BJ254,"na")</f>
        <v>na</v>
      </c>
      <c r="P254" s="178" t="str">
        <f>IF(ENTRY!B254="C",ENTRY!BK254,"na")</f>
        <v>na</v>
      </c>
      <c r="R254" s="178" t="str">
        <f>IF(ENTRY!B254="H",ENTRY!A254,"na")</f>
        <v>na</v>
      </c>
      <c r="S254" s="178" t="str">
        <f>IF(ENTRY!B254="H",ENTRY!D254,"na")</f>
        <v>na</v>
      </c>
      <c r="T254" s="178" t="str">
        <f>IF(ENTRY!B254="H",ENTRY!B254,"na")</f>
        <v>na</v>
      </c>
      <c r="U254" s="178" t="str">
        <f>IF(ENTRY!B254="H",ENTRY!E254,"na")</f>
        <v>na</v>
      </c>
      <c r="V254" s="178" t="str">
        <f>IFERROR((COUNTIF($W$3:W254,W254)-1)*0.0001+W254,"NA")</f>
        <v>NA</v>
      </c>
      <c r="W254" s="178" t="str">
        <f>IF(ENTRY!B254="H",ENTRY!BJ254,"na")</f>
        <v>na</v>
      </c>
      <c r="X254" s="178" t="str">
        <f>IF(ENTRY!B254="H",ENTRY!BK254,"na")</f>
        <v>na</v>
      </c>
    </row>
    <row r="255" spans="2:24" x14ac:dyDescent="0.25">
      <c r="B255" s="178" t="str">
        <f>IF(ENTRY!B255="S",ENTRY!A255,"na")</f>
        <v>na</v>
      </c>
      <c r="C255" s="178" t="str">
        <f>IF(ENTRY!B255="S",ENTRY!D255,"na")</f>
        <v>na</v>
      </c>
      <c r="D255" s="178" t="str">
        <f>IF(ENTRY!B255="S",ENTRY!B255,"na")</f>
        <v>na</v>
      </c>
      <c r="E255" s="178" t="str">
        <f>IF(ENTRY!B255="S",ENTRY!E255,"na")</f>
        <v>na</v>
      </c>
      <c r="F255" s="178" t="str">
        <f>IFERROR((COUNTIF($G$3:G255,G255)-1)*0.0001+G255,"NA")</f>
        <v>NA</v>
      </c>
      <c r="G255" s="178" t="str">
        <f>IF(ENTRY!B255="S",ENTRY!BJ255,"na")</f>
        <v>na</v>
      </c>
      <c r="H255" s="217" t="str">
        <f>IF(ENTRY!B255="S",ENTRY!BK255,"na")</f>
        <v>na</v>
      </c>
      <c r="J255" s="178" t="str">
        <f>IF(ENTRY!B255="C",ENTRY!A255,"na")</f>
        <v>na</v>
      </c>
      <c r="K255" s="178" t="str">
        <f>IF(ENTRY!B255="C",ENTRY!D255,"na")</f>
        <v>na</v>
      </c>
      <c r="L255" s="178" t="str">
        <f>IF(ENTRY!B255="C",ENTRY!B255,"na")</f>
        <v>na</v>
      </c>
      <c r="M255" s="178" t="str">
        <f>IF(ENTRY!B255="C",ENTRY!E255,"na")</f>
        <v>na</v>
      </c>
      <c r="N255" s="178" t="str">
        <f>IFERROR((COUNTIF($O$3:O255,O255)-1)*0.0001+O255,"NA")</f>
        <v>NA</v>
      </c>
      <c r="O255" s="178" t="str">
        <f>IF(ENTRY!B255="C",ENTRY!BJ255,"na")</f>
        <v>na</v>
      </c>
      <c r="P255" s="178" t="str">
        <f>IF(ENTRY!B255="C",ENTRY!BK255,"na")</f>
        <v>na</v>
      </c>
      <c r="R255" s="178" t="str">
        <f>IF(ENTRY!B255="H",ENTRY!A255,"na")</f>
        <v>na</v>
      </c>
      <c r="S255" s="178" t="str">
        <f>IF(ENTRY!B255="H",ENTRY!D255,"na")</f>
        <v>na</v>
      </c>
      <c r="T255" s="178" t="str">
        <f>IF(ENTRY!B255="H",ENTRY!B255,"na")</f>
        <v>na</v>
      </c>
      <c r="U255" s="178" t="str">
        <f>IF(ENTRY!B255="H",ENTRY!E255,"na")</f>
        <v>na</v>
      </c>
      <c r="V255" s="178" t="str">
        <f>IFERROR((COUNTIF($W$3:W255,W255)-1)*0.0001+W255,"NA")</f>
        <v>NA</v>
      </c>
      <c r="W255" s="178" t="str">
        <f>IF(ENTRY!B255="H",ENTRY!BJ255,"na")</f>
        <v>na</v>
      </c>
      <c r="X255" s="178" t="str">
        <f>IF(ENTRY!B255="H",ENTRY!BK255,"na")</f>
        <v>na</v>
      </c>
    </row>
    <row r="256" spans="2:24" x14ac:dyDescent="0.25">
      <c r="B256" s="178" t="str">
        <f>IF(ENTRY!B256="S",ENTRY!A256,"na")</f>
        <v>na</v>
      </c>
      <c r="C256" s="178" t="str">
        <f>IF(ENTRY!B256="S",ENTRY!D256,"na")</f>
        <v>na</v>
      </c>
      <c r="D256" s="178" t="str">
        <f>IF(ENTRY!B256="S",ENTRY!B256,"na")</f>
        <v>na</v>
      </c>
      <c r="E256" s="178" t="str">
        <f>IF(ENTRY!B256="S",ENTRY!E256,"na")</f>
        <v>na</v>
      </c>
      <c r="F256" s="178" t="str">
        <f>IFERROR((COUNTIF($G$3:G256,G256)-1)*0.0001+G256,"NA")</f>
        <v>NA</v>
      </c>
      <c r="G256" s="178" t="str">
        <f>IF(ENTRY!B256="S",ENTRY!BJ256,"na")</f>
        <v>na</v>
      </c>
      <c r="H256" s="217" t="str">
        <f>IF(ENTRY!B256="S",ENTRY!BK256,"na")</f>
        <v>na</v>
      </c>
      <c r="J256" s="178" t="str">
        <f>IF(ENTRY!B256="C",ENTRY!A256,"na")</f>
        <v>na</v>
      </c>
      <c r="K256" s="178" t="str">
        <f>IF(ENTRY!B256="C",ENTRY!D256,"na")</f>
        <v>na</v>
      </c>
      <c r="L256" s="178" t="str">
        <f>IF(ENTRY!B256="C",ENTRY!B256,"na")</f>
        <v>na</v>
      </c>
      <c r="M256" s="178" t="str">
        <f>IF(ENTRY!B256="C",ENTRY!E256,"na")</f>
        <v>na</v>
      </c>
      <c r="N256" s="178" t="str">
        <f>IFERROR((COUNTIF($O$3:O256,O256)-1)*0.0001+O256,"NA")</f>
        <v>NA</v>
      </c>
      <c r="O256" s="178" t="str">
        <f>IF(ENTRY!B256="C",ENTRY!BJ256,"na")</f>
        <v>na</v>
      </c>
      <c r="P256" s="178" t="str">
        <f>IF(ENTRY!B256="C",ENTRY!BK256,"na")</f>
        <v>na</v>
      </c>
      <c r="R256" s="178" t="str">
        <f>IF(ENTRY!B256="H",ENTRY!A256,"na")</f>
        <v>na</v>
      </c>
      <c r="S256" s="178" t="str">
        <f>IF(ENTRY!B256="H",ENTRY!D256,"na")</f>
        <v>na</v>
      </c>
      <c r="T256" s="178" t="str">
        <f>IF(ENTRY!B256="H",ENTRY!B256,"na")</f>
        <v>na</v>
      </c>
      <c r="U256" s="178" t="str">
        <f>IF(ENTRY!B256="H",ENTRY!E256,"na")</f>
        <v>na</v>
      </c>
      <c r="V256" s="178" t="str">
        <f>IFERROR((COUNTIF($W$3:W256,W256)-1)*0.0001+W256,"NA")</f>
        <v>NA</v>
      </c>
      <c r="W256" s="178" t="str">
        <f>IF(ENTRY!B256="H",ENTRY!BJ256,"na")</f>
        <v>na</v>
      </c>
      <c r="X256" s="178" t="str">
        <f>IF(ENTRY!B256="H",ENTRY!BK256,"na")</f>
        <v>na</v>
      </c>
    </row>
    <row r="257" spans="2:24" x14ac:dyDescent="0.25">
      <c r="B257" s="178" t="str">
        <f>IF(ENTRY!B257="S",ENTRY!A257,"na")</f>
        <v>na</v>
      </c>
      <c r="C257" s="178" t="str">
        <f>IF(ENTRY!B257="S",ENTRY!D257,"na")</f>
        <v>na</v>
      </c>
      <c r="D257" s="178" t="str">
        <f>IF(ENTRY!B257="S",ENTRY!B257,"na")</f>
        <v>na</v>
      </c>
      <c r="E257" s="178" t="str">
        <f>IF(ENTRY!B257="S",ENTRY!E257,"na")</f>
        <v>na</v>
      </c>
      <c r="F257" s="178" t="str">
        <f>IFERROR((COUNTIF($G$3:G257,G257)-1)*0.0001+G257,"NA")</f>
        <v>NA</v>
      </c>
      <c r="G257" s="178" t="str">
        <f>IF(ENTRY!B257="S",ENTRY!BJ257,"na")</f>
        <v>na</v>
      </c>
      <c r="H257" s="217" t="str">
        <f>IF(ENTRY!B257="S",ENTRY!BK257,"na")</f>
        <v>na</v>
      </c>
      <c r="J257" s="178" t="str">
        <f>IF(ENTRY!B257="C",ENTRY!A257,"na")</f>
        <v>na</v>
      </c>
      <c r="K257" s="178" t="str">
        <f>IF(ENTRY!B257="C",ENTRY!D257,"na")</f>
        <v>na</v>
      </c>
      <c r="L257" s="178" t="str">
        <f>IF(ENTRY!B257="C",ENTRY!B257,"na")</f>
        <v>na</v>
      </c>
      <c r="M257" s="178" t="str">
        <f>IF(ENTRY!B257="C",ENTRY!E257,"na")</f>
        <v>na</v>
      </c>
      <c r="N257" s="178" t="str">
        <f>IFERROR((COUNTIF($O$3:O257,O257)-1)*0.0001+O257,"NA")</f>
        <v>NA</v>
      </c>
      <c r="O257" s="178" t="str">
        <f>IF(ENTRY!B257="C",ENTRY!BJ257,"na")</f>
        <v>na</v>
      </c>
      <c r="P257" s="178" t="str">
        <f>IF(ENTRY!B257="C",ENTRY!BK257,"na")</f>
        <v>na</v>
      </c>
      <c r="R257" s="178" t="str">
        <f>IF(ENTRY!B257="H",ENTRY!A257,"na")</f>
        <v>na</v>
      </c>
      <c r="S257" s="178" t="str">
        <f>IF(ENTRY!B257="H",ENTRY!D257,"na")</f>
        <v>na</v>
      </c>
      <c r="T257" s="178" t="str">
        <f>IF(ENTRY!B257="H",ENTRY!B257,"na")</f>
        <v>na</v>
      </c>
      <c r="U257" s="178" t="str">
        <f>IF(ENTRY!B257="H",ENTRY!E257,"na")</f>
        <v>na</v>
      </c>
      <c r="V257" s="178" t="str">
        <f>IFERROR((COUNTIF($W$3:W257,W257)-1)*0.0001+W257,"NA")</f>
        <v>NA</v>
      </c>
      <c r="W257" s="178" t="str">
        <f>IF(ENTRY!B257="H",ENTRY!BJ257,"na")</f>
        <v>na</v>
      </c>
      <c r="X257" s="178" t="str">
        <f>IF(ENTRY!B257="H",ENTRY!BK257,"na")</f>
        <v>na</v>
      </c>
    </row>
    <row r="258" spans="2:24" x14ac:dyDescent="0.25">
      <c r="B258" s="178" t="str">
        <f>IF(ENTRY!B258="S",ENTRY!A258,"na")</f>
        <v>na</v>
      </c>
      <c r="C258" s="178" t="str">
        <f>IF(ENTRY!B258="S",ENTRY!D258,"na")</f>
        <v>na</v>
      </c>
      <c r="D258" s="178" t="str">
        <f>IF(ENTRY!B258="S",ENTRY!B258,"na")</f>
        <v>na</v>
      </c>
      <c r="E258" s="178" t="str">
        <f>IF(ENTRY!B258="S",ENTRY!E258,"na")</f>
        <v>na</v>
      </c>
      <c r="F258" s="178" t="str">
        <f>IFERROR((COUNTIF($G$3:G258,G258)-1)*0.0001+G258,"NA")</f>
        <v>NA</v>
      </c>
      <c r="G258" s="178" t="str">
        <f>IF(ENTRY!B258="S",ENTRY!BJ258,"na")</f>
        <v>na</v>
      </c>
      <c r="H258" s="217" t="str">
        <f>IF(ENTRY!B258="S",ENTRY!BK258,"na")</f>
        <v>na</v>
      </c>
      <c r="J258" s="178" t="str">
        <f>IF(ENTRY!B258="C",ENTRY!A258,"na")</f>
        <v>na</v>
      </c>
      <c r="K258" s="178" t="str">
        <f>IF(ENTRY!B258="C",ENTRY!D258,"na")</f>
        <v>na</v>
      </c>
      <c r="L258" s="178" t="str">
        <f>IF(ENTRY!B258="C",ENTRY!B258,"na")</f>
        <v>na</v>
      </c>
      <c r="M258" s="178" t="str">
        <f>IF(ENTRY!B258="C",ENTRY!E258,"na")</f>
        <v>na</v>
      </c>
      <c r="N258" s="178" t="str">
        <f>IFERROR((COUNTIF($O$3:O258,O258)-1)*0.0001+O258,"NA")</f>
        <v>NA</v>
      </c>
      <c r="O258" s="178" t="str">
        <f>IF(ENTRY!B258="C",ENTRY!BJ258,"na")</f>
        <v>na</v>
      </c>
      <c r="P258" s="178" t="str">
        <f>IF(ENTRY!B258="C",ENTRY!BK258,"na")</f>
        <v>na</v>
      </c>
      <c r="R258" s="178" t="str">
        <f>IF(ENTRY!B258="H",ENTRY!A258,"na")</f>
        <v>na</v>
      </c>
      <c r="S258" s="178" t="str">
        <f>IF(ENTRY!B258="H",ENTRY!D258,"na")</f>
        <v>na</v>
      </c>
      <c r="T258" s="178" t="str">
        <f>IF(ENTRY!B258="H",ENTRY!B258,"na")</f>
        <v>na</v>
      </c>
      <c r="U258" s="178" t="str">
        <f>IF(ENTRY!B258="H",ENTRY!E258,"na")</f>
        <v>na</v>
      </c>
      <c r="V258" s="178" t="str">
        <f>IFERROR((COUNTIF($W$3:W258,W258)-1)*0.0001+W258,"NA")</f>
        <v>NA</v>
      </c>
      <c r="W258" s="178" t="str">
        <f>IF(ENTRY!B258="H",ENTRY!BJ258,"na")</f>
        <v>na</v>
      </c>
      <c r="X258" s="178" t="str">
        <f>IF(ENTRY!B258="H",ENTRY!BK258,"na")</f>
        <v>na</v>
      </c>
    </row>
    <row r="259" spans="2:24" x14ac:dyDescent="0.25">
      <c r="B259" s="178" t="str">
        <f>IF(ENTRY!B259="S",ENTRY!A259,"na")</f>
        <v>na</v>
      </c>
      <c r="C259" s="178" t="str">
        <f>IF(ENTRY!B259="S",ENTRY!D259,"na")</f>
        <v>na</v>
      </c>
      <c r="D259" s="178" t="str">
        <f>IF(ENTRY!B259="S",ENTRY!B259,"na")</f>
        <v>na</v>
      </c>
      <c r="E259" s="178" t="str">
        <f>IF(ENTRY!B259="S",ENTRY!E259,"na")</f>
        <v>na</v>
      </c>
      <c r="F259" s="178" t="str">
        <f>IFERROR((COUNTIF($G$3:G259,G259)-1)*0.0001+G259,"NA")</f>
        <v>NA</v>
      </c>
      <c r="G259" s="178" t="str">
        <f>IF(ENTRY!B259="S",ENTRY!BJ259,"na")</f>
        <v>na</v>
      </c>
      <c r="H259" s="217" t="str">
        <f>IF(ENTRY!B259="S",ENTRY!BK259,"na")</f>
        <v>na</v>
      </c>
      <c r="J259" s="178" t="str">
        <f>IF(ENTRY!B259="C",ENTRY!A259,"na")</f>
        <v>na</v>
      </c>
      <c r="K259" s="178" t="str">
        <f>IF(ENTRY!B259="C",ENTRY!D259,"na")</f>
        <v>na</v>
      </c>
      <c r="L259" s="178" t="str">
        <f>IF(ENTRY!B259="C",ENTRY!B259,"na")</f>
        <v>na</v>
      </c>
      <c r="M259" s="178" t="str">
        <f>IF(ENTRY!B259="C",ENTRY!E259,"na")</f>
        <v>na</v>
      </c>
      <c r="N259" s="178" t="str">
        <f>IFERROR((COUNTIF($O$3:O259,O259)-1)*0.0001+O259,"NA")</f>
        <v>NA</v>
      </c>
      <c r="O259" s="178" t="str">
        <f>IF(ENTRY!B259="C",ENTRY!BJ259,"na")</f>
        <v>na</v>
      </c>
      <c r="P259" s="178" t="str">
        <f>IF(ENTRY!B259="C",ENTRY!BK259,"na")</f>
        <v>na</v>
      </c>
      <c r="R259" s="178" t="str">
        <f>IF(ENTRY!B259="H",ENTRY!A259,"na")</f>
        <v>na</v>
      </c>
      <c r="S259" s="178" t="str">
        <f>IF(ENTRY!B259="H",ENTRY!D259,"na")</f>
        <v>na</v>
      </c>
      <c r="T259" s="178" t="str">
        <f>IF(ENTRY!B259="H",ENTRY!B259,"na")</f>
        <v>na</v>
      </c>
      <c r="U259" s="178" t="str">
        <f>IF(ENTRY!B259="H",ENTRY!E259,"na")</f>
        <v>na</v>
      </c>
      <c r="V259" s="178" t="str">
        <f>IFERROR((COUNTIF($W$3:W259,W259)-1)*0.0001+W259,"NA")</f>
        <v>NA</v>
      </c>
      <c r="W259" s="178" t="str">
        <f>IF(ENTRY!B259="H",ENTRY!BJ259,"na")</f>
        <v>na</v>
      </c>
      <c r="X259" s="178" t="str">
        <f>IF(ENTRY!B259="H",ENTRY!BK259,"na")</f>
        <v>na</v>
      </c>
    </row>
    <row r="260" spans="2:24" x14ac:dyDescent="0.25">
      <c r="B260" s="178" t="str">
        <f>IF(ENTRY!B260="S",ENTRY!A260,"na")</f>
        <v>na</v>
      </c>
      <c r="C260" s="178" t="str">
        <f>IF(ENTRY!B260="S",ENTRY!D260,"na")</f>
        <v>na</v>
      </c>
      <c r="D260" s="178" t="str">
        <f>IF(ENTRY!B260="S",ENTRY!B260,"na")</f>
        <v>na</v>
      </c>
      <c r="E260" s="178" t="str">
        <f>IF(ENTRY!B260="S",ENTRY!E260,"na")</f>
        <v>na</v>
      </c>
      <c r="F260" s="178" t="str">
        <f>IFERROR((COUNTIF($G$3:G260,G260)-1)*0.0001+G260,"NA")</f>
        <v>NA</v>
      </c>
      <c r="G260" s="178" t="str">
        <f>IF(ENTRY!B260="S",ENTRY!BJ260,"na")</f>
        <v>na</v>
      </c>
      <c r="H260" s="217" t="str">
        <f>IF(ENTRY!B260="S",ENTRY!BK260,"na")</f>
        <v>na</v>
      </c>
      <c r="J260" s="178" t="str">
        <f>IF(ENTRY!B260="C",ENTRY!A260,"na")</f>
        <v>na</v>
      </c>
      <c r="K260" s="178" t="str">
        <f>IF(ENTRY!B260="C",ENTRY!D260,"na")</f>
        <v>na</v>
      </c>
      <c r="L260" s="178" t="str">
        <f>IF(ENTRY!B260="C",ENTRY!B260,"na")</f>
        <v>na</v>
      </c>
      <c r="M260" s="178" t="str">
        <f>IF(ENTRY!B260="C",ENTRY!E260,"na")</f>
        <v>na</v>
      </c>
      <c r="N260" s="178" t="str">
        <f>IFERROR((COUNTIF($O$3:O260,O260)-1)*0.0001+O260,"NA")</f>
        <v>NA</v>
      </c>
      <c r="O260" s="178" t="str">
        <f>IF(ENTRY!B260="C",ENTRY!BJ260,"na")</f>
        <v>na</v>
      </c>
      <c r="P260" s="178" t="str">
        <f>IF(ENTRY!B260="C",ENTRY!BK260,"na")</f>
        <v>na</v>
      </c>
      <c r="R260" s="178" t="str">
        <f>IF(ENTRY!B260="H",ENTRY!A260,"na")</f>
        <v>na</v>
      </c>
      <c r="S260" s="178" t="str">
        <f>IF(ENTRY!B260="H",ENTRY!D260,"na")</f>
        <v>na</v>
      </c>
      <c r="T260" s="178" t="str">
        <f>IF(ENTRY!B260="H",ENTRY!B260,"na")</f>
        <v>na</v>
      </c>
      <c r="U260" s="178" t="str">
        <f>IF(ENTRY!B260="H",ENTRY!E260,"na")</f>
        <v>na</v>
      </c>
      <c r="V260" s="178" t="str">
        <f>IFERROR((COUNTIF($W$3:W260,W260)-1)*0.0001+W260,"NA")</f>
        <v>NA</v>
      </c>
      <c r="W260" s="178" t="str">
        <f>IF(ENTRY!B260="H",ENTRY!BJ260,"na")</f>
        <v>na</v>
      </c>
      <c r="X260" s="178" t="str">
        <f>IF(ENTRY!B260="H",ENTRY!BK260,"na")</f>
        <v>na</v>
      </c>
    </row>
    <row r="261" spans="2:24" x14ac:dyDescent="0.25">
      <c r="B261" s="178" t="str">
        <f>IF(ENTRY!B261="S",ENTRY!A261,"na")</f>
        <v>na</v>
      </c>
      <c r="C261" s="178" t="str">
        <f>IF(ENTRY!B261="S",ENTRY!D261,"na")</f>
        <v>na</v>
      </c>
      <c r="D261" s="178" t="str">
        <f>IF(ENTRY!B261="S",ENTRY!B261,"na")</f>
        <v>na</v>
      </c>
      <c r="E261" s="178" t="str">
        <f>IF(ENTRY!B261="S",ENTRY!E261,"na")</f>
        <v>na</v>
      </c>
      <c r="F261" s="178" t="str">
        <f>IFERROR((COUNTIF($G$3:G261,G261)-1)*0.0001+G261,"NA")</f>
        <v>NA</v>
      </c>
      <c r="G261" s="178" t="str">
        <f>IF(ENTRY!B261="S",ENTRY!BJ261,"na")</f>
        <v>na</v>
      </c>
      <c r="H261" s="217" t="str">
        <f>IF(ENTRY!B261="S",ENTRY!BK261,"na")</f>
        <v>na</v>
      </c>
      <c r="J261" s="178" t="str">
        <f>IF(ENTRY!B261="C",ENTRY!A261,"na")</f>
        <v>na</v>
      </c>
      <c r="K261" s="178" t="str">
        <f>IF(ENTRY!B261="C",ENTRY!D261,"na")</f>
        <v>na</v>
      </c>
      <c r="L261" s="178" t="str">
        <f>IF(ENTRY!B261="C",ENTRY!B261,"na")</f>
        <v>na</v>
      </c>
      <c r="M261" s="178" t="str">
        <f>IF(ENTRY!B261="C",ENTRY!E261,"na")</f>
        <v>na</v>
      </c>
      <c r="N261" s="178" t="str">
        <f>IFERROR((COUNTIF($O$3:O261,O261)-1)*0.0001+O261,"NA")</f>
        <v>NA</v>
      </c>
      <c r="O261" s="178" t="str">
        <f>IF(ENTRY!B261="C",ENTRY!BJ261,"na")</f>
        <v>na</v>
      </c>
      <c r="P261" s="178" t="str">
        <f>IF(ENTRY!B261="C",ENTRY!BK261,"na")</f>
        <v>na</v>
      </c>
      <c r="R261" s="178" t="str">
        <f>IF(ENTRY!B261="H",ENTRY!A261,"na")</f>
        <v>na</v>
      </c>
      <c r="S261" s="178" t="str">
        <f>IF(ENTRY!B261="H",ENTRY!D261,"na")</f>
        <v>na</v>
      </c>
      <c r="T261" s="178" t="str">
        <f>IF(ENTRY!B261="H",ENTRY!B261,"na")</f>
        <v>na</v>
      </c>
      <c r="U261" s="178" t="str">
        <f>IF(ENTRY!B261="H",ENTRY!E261,"na")</f>
        <v>na</v>
      </c>
      <c r="V261" s="178" t="str">
        <f>IFERROR((COUNTIF($W$3:W261,W261)-1)*0.0001+W261,"NA")</f>
        <v>NA</v>
      </c>
      <c r="W261" s="178" t="str">
        <f>IF(ENTRY!B261="H",ENTRY!BJ261,"na")</f>
        <v>na</v>
      </c>
      <c r="X261" s="178" t="str">
        <f>IF(ENTRY!B261="H",ENTRY!BK261,"na")</f>
        <v>na</v>
      </c>
    </row>
    <row r="262" spans="2:24" x14ac:dyDescent="0.25">
      <c r="B262" s="178" t="str">
        <f>IF(ENTRY!B262="S",ENTRY!A262,"na")</f>
        <v>na</v>
      </c>
      <c r="C262" s="178" t="str">
        <f>IF(ENTRY!B262="S",ENTRY!D262,"na")</f>
        <v>na</v>
      </c>
      <c r="D262" s="178" t="str">
        <f>IF(ENTRY!B262="S",ENTRY!B262,"na")</f>
        <v>na</v>
      </c>
      <c r="E262" s="178" t="str">
        <f>IF(ENTRY!B262="S",ENTRY!E262,"na")</f>
        <v>na</v>
      </c>
      <c r="F262" s="178" t="str">
        <f>IFERROR((COUNTIF($G$3:G262,G262)-1)*0.0001+G262,"NA")</f>
        <v>NA</v>
      </c>
      <c r="G262" s="178" t="str">
        <f>IF(ENTRY!B262="S",ENTRY!BJ262,"na")</f>
        <v>na</v>
      </c>
      <c r="H262" s="217" t="str">
        <f>IF(ENTRY!B262="S",ENTRY!BK262,"na")</f>
        <v>na</v>
      </c>
      <c r="J262" s="178" t="str">
        <f>IF(ENTRY!B262="C",ENTRY!A262,"na")</f>
        <v>na</v>
      </c>
      <c r="K262" s="178" t="str">
        <f>IF(ENTRY!B262="C",ENTRY!D262,"na")</f>
        <v>na</v>
      </c>
      <c r="L262" s="178" t="str">
        <f>IF(ENTRY!B262="C",ENTRY!B262,"na")</f>
        <v>na</v>
      </c>
      <c r="M262" s="178" t="str">
        <f>IF(ENTRY!B262="C",ENTRY!E262,"na")</f>
        <v>na</v>
      </c>
      <c r="N262" s="178" t="str">
        <f>IFERROR((COUNTIF($O$3:O262,O262)-1)*0.0001+O262,"NA")</f>
        <v>NA</v>
      </c>
      <c r="O262" s="178" t="str">
        <f>IF(ENTRY!B262="C",ENTRY!BJ262,"na")</f>
        <v>na</v>
      </c>
      <c r="P262" s="178" t="str">
        <f>IF(ENTRY!B262="C",ENTRY!BK262,"na")</f>
        <v>na</v>
      </c>
      <c r="R262" s="178" t="str">
        <f>IF(ENTRY!B262="H",ENTRY!A262,"na")</f>
        <v>na</v>
      </c>
      <c r="S262" s="178" t="str">
        <f>IF(ENTRY!B262="H",ENTRY!D262,"na")</f>
        <v>na</v>
      </c>
      <c r="T262" s="178" t="str">
        <f>IF(ENTRY!B262="H",ENTRY!B262,"na")</f>
        <v>na</v>
      </c>
      <c r="U262" s="178" t="str">
        <f>IF(ENTRY!B262="H",ENTRY!E262,"na")</f>
        <v>na</v>
      </c>
      <c r="V262" s="178" t="str">
        <f>IFERROR((COUNTIF($W$3:W262,W262)-1)*0.0001+W262,"NA")</f>
        <v>NA</v>
      </c>
      <c r="W262" s="178" t="str">
        <f>IF(ENTRY!B262="H",ENTRY!BJ262,"na")</f>
        <v>na</v>
      </c>
      <c r="X262" s="178" t="str">
        <f>IF(ENTRY!B262="H",ENTRY!BK262,"na")</f>
        <v>na</v>
      </c>
    </row>
    <row r="263" spans="2:24" x14ac:dyDescent="0.25">
      <c r="B263" s="178" t="str">
        <f>IF(ENTRY!B263="S",ENTRY!A263,"na")</f>
        <v>na</v>
      </c>
      <c r="C263" s="178" t="str">
        <f>IF(ENTRY!B263="S",ENTRY!D263,"na")</f>
        <v>na</v>
      </c>
      <c r="D263" s="178" t="str">
        <f>IF(ENTRY!B263="S",ENTRY!B263,"na")</f>
        <v>na</v>
      </c>
      <c r="E263" s="178" t="str">
        <f>IF(ENTRY!B263="S",ENTRY!E263,"na")</f>
        <v>na</v>
      </c>
      <c r="F263" s="178" t="str">
        <f>IFERROR((COUNTIF($G$3:G263,G263)-1)*0.0001+G263,"NA")</f>
        <v>NA</v>
      </c>
      <c r="G263" s="178" t="str">
        <f>IF(ENTRY!B263="S",ENTRY!BJ263,"na")</f>
        <v>na</v>
      </c>
      <c r="H263" s="217" t="str">
        <f>IF(ENTRY!B263="S",ENTRY!BK263,"na")</f>
        <v>na</v>
      </c>
      <c r="J263" s="178" t="str">
        <f>IF(ENTRY!B263="C",ENTRY!A263,"na")</f>
        <v>na</v>
      </c>
      <c r="K263" s="178" t="str">
        <f>IF(ENTRY!B263="C",ENTRY!D263,"na")</f>
        <v>na</v>
      </c>
      <c r="L263" s="178" t="str">
        <f>IF(ENTRY!B263="C",ENTRY!B263,"na")</f>
        <v>na</v>
      </c>
      <c r="M263" s="178" t="str">
        <f>IF(ENTRY!B263="C",ENTRY!E263,"na")</f>
        <v>na</v>
      </c>
      <c r="N263" s="178" t="str">
        <f>IFERROR((COUNTIF($O$3:O263,O263)-1)*0.0001+O263,"NA")</f>
        <v>NA</v>
      </c>
      <c r="O263" s="178" t="str">
        <f>IF(ENTRY!B263="C",ENTRY!BJ263,"na")</f>
        <v>na</v>
      </c>
      <c r="P263" s="178" t="str">
        <f>IF(ENTRY!B263="C",ENTRY!BK263,"na")</f>
        <v>na</v>
      </c>
      <c r="R263" s="178" t="str">
        <f>IF(ENTRY!B263="H",ENTRY!A263,"na")</f>
        <v>na</v>
      </c>
      <c r="S263" s="178" t="str">
        <f>IF(ENTRY!B263="H",ENTRY!D263,"na")</f>
        <v>na</v>
      </c>
      <c r="T263" s="178" t="str">
        <f>IF(ENTRY!B263="H",ENTRY!B263,"na")</f>
        <v>na</v>
      </c>
      <c r="U263" s="178" t="str">
        <f>IF(ENTRY!B263="H",ENTRY!E263,"na")</f>
        <v>na</v>
      </c>
      <c r="V263" s="178" t="str">
        <f>IFERROR((COUNTIF($W$3:W263,W263)-1)*0.0001+W263,"NA")</f>
        <v>NA</v>
      </c>
      <c r="W263" s="178" t="str">
        <f>IF(ENTRY!B263="H",ENTRY!BJ263,"na")</f>
        <v>na</v>
      </c>
      <c r="X263" s="178" t="str">
        <f>IF(ENTRY!B263="H",ENTRY!BK263,"na")</f>
        <v>na</v>
      </c>
    </row>
    <row r="264" spans="2:24" x14ac:dyDescent="0.25">
      <c r="B264" s="178" t="str">
        <f>IF(ENTRY!B264="S",ENTRY!A264,"na")</f>
        <v>na</v>
      </c>
      <c r="C264" s="178" t="str">
        <f>IF(ENTRY!B264="S",ENTRY!D264,"na")</f>
        <v>na</v>
      </c>
      <c r="D264" s="178" t="str">
        <f>IF(ENTRY!B264="S",ENTRY!B264,"na")</f>
        <v>na</v>
      </c>
      <c r="E264" s="178" t="str">
        <f>IF(ENTRY!B264="S",ENTRY!E264,"na")</f>
        <v>na</v>
      </c>
      <c r="F264" s="178" t="str">
        <f>IFERROR((COUNTIF($G$3:G264,G264)-1)*0.0001+G264,"NA")</f>
        <v>NA</v>
      </c>
      <c r="G264" s="178" t="str">
        <f>IF(ENTRY!B264="S",ENTRY!BJ264,"na")</f>
        <v>na</v>
      </c>
      <c r="H264" s="217" t="str">
        <f>IF(ENTRY!B264="S",ENTRY!BK264,"na")</f>
        <v>na</v>
      </c>
      <c r="J264" s="178" t="str">
        <f>IF(ENTRY!B264="C",ENTRY!A264,"na")</f>
        <v>na</v>
      </c>
      <c r="K264" s="178" t="str">
        <f>IF(ENTRY!B264="C",ENTRY!D264,"na")</f>
        <v>na</v>
      </c>
      <c r="L264" s="178" t="str">
        <f>IF(ENTRY!B264="C",ENTRY!B264,"na")</f>
        <v>na</v>
      </c>
      <c r="M264" s="178" t="str">
        <f>IF(ENTRY!B264="C",ENTRY!E264,"na")</f>
        <v>na</v>
      </c>
      <c r="N264" s="178" t="str">
        <f>IFERROR((COUNTIF($O$3:O264,O264)-1)*0.0001+O264,"NA")</f>
        <v>NA</v>
      </c>
      <c r="O264" s="178" t="str">
        <f>IF(ENTRY!B264="C",ENTRY!BJ264,"na")</f>
        <v>na</v>
      </c>
      <c r="P264" s="178" t="str">
        <f>IF(ENTRY!B264="C",ENTRY!BK264,"na")</f>
        <v>na</v>
      </c>
      <c r="R264" s="178" t="str">
        <f>IF(ENTRY!B264="H",ENTRY!A264,"na")</f>
        <v>na</v>
      </c>
      <c r="S264" s="178" t="str">
        <f>IF(ENTRY!B264="H",ENTRY!D264,"na")</f>
        <v>na</v>
      </c>
      <c r="T264" s="178" t="str">
        <f>IF(ENTRY!B264="H",ENTRY!B264,"na")</f>
        <v>na</v>
      </c>
      <c r="U264" s="178" t="str">
        <f>IF(ENTRY!B264="H",ENTRY!E264,"na")</f>
        <v>na</v>
      </c>
      <c r="V264" s="178" t="str">
        <f>IFERROR((COUNTIF($W$3:W264,W264)-1)*0.0001+W264,"NA")</f>
        <v>NA</v>
      </c>
      <c r="W264" s="178" t="str">
        <f>IF(ENTRY!B264="H",ENTRY!BJ264,"na")</f>
        <v>na</v>
      </c>
      <c r="X264" s="178" t="str">
        <f>IF(ENTRY!B264="H",ENTRY!BK264,"na")</f>
        <v>na</v>
      </c>
    </row>
    <row r="265" spans="2:24" x14ac:dyDescent="0.25">
      <c r="B265" s="178" t="str">
        <f>IF(ENTRY!B265="S",ENTRY!A265,"na")</f>
        <v>na</v>
      </c>
      <c r="C265" s="178" t="str">
        <f>IF(ENTRY!B265="S",ENTRY!D265,"na")</f>
        <v>na</v>
      </c>
      <c r="D265" s="178" t="str">
        <f>IF(ENTRY!B265="S",ENTRY!B265,"na")</f>
        <v>na</v>
      </c>
      <c r="E265" s="178" t="str">
        <f>IF(ENTRY!B265="S",ENTRY!E265,"na")</f>
        <v>na</v>
      </c>
      <c r="F265" s="178" t="str">
        <f>IFERROR((COUNTIF($G$3:G265,G265)-1)*0.0001+G265,"NA")</f>
        <v>NA</v>
      </c>
      <c r="G265" s="178" t="str">
        <f>IF(ENTRY!B265="S",ENTRY!BJ265,"na")</f>
        <v>na</v>
      </c>
      <c r="H265" s="217" t="str">
        <f>IF(ENTRY!B265="S",ENTRY!BK265,"na")</f>
        <v>na</v>
      </c>
      <c r="J265" s="178" t="str">
        <f>IF(ENTRY!B265="C",ENTRY!A265,"na")</f>
        <v>na</v>
      </c>
      <c r="K265" s="178" t="str">
        <f>IF(ENTRY!B265="C",ENTRY!D265,"na")</f>
        <v>na</v>
      </c>
      <c r="L265" s="178" t="str">
        <f>IF(ENTRY!B265="C",ENTRY!B265,"na")</f>
        <v>na</v>
      </c>
      <c r="M265" s="178" t="str">
        <f>IF(ENTRY!B265="C",ENTRY!E265,"na")</f>
        <v>na</v>
      </c>
      <c r="N265" s="178" t="str">
        <f>IFERROR((COUNTIF($O$3:O265,O265)-1)*0.0001+O265,"NA")</f>
        <v>NA</v>
      </c>
      <c r="O265" s="178" t="str">
        <f>IF(ENTRY!B265="C",ENTRY!BJ265,"na")</f>
        <v>na</v>
      </c>
      <c r="P265" s="178" t="str">
        <f>IF(ENTRY!B265="C",ENTRY!BK265,"na")</f>
        <v>na</v>
      </c>
      <c r="R265" s="178" t="str">
        <f>IF(ENTRY!B265="H",ENTRY!A265,"na")</f>
        <v>na</v>
      </c>
      <c r="S265" s="178" t="str">
        <f>IF(ENTRY!B265="H",ENTRY!D265,"na")</f>
        <v>na</v>
      </c>
      <c r="T265" s="178" t="str">
        <f>IF(ENTRY!B265="H",ENTRY!B265,"na")</f>
        <v>na</v>
      </c>
      <c r="U265" s="178" t="str">
        <f>IF(ENTRY!B265="H",ENTRY!E265,"na")</f>
        <v>na</v>
      </c>
      <c r="V265" s="178" t="str">
        <f>IFERROR((COUNTIF($W$3:W265,W265)-1)*0.0001+W265,"NA")</f>
        <v>NA</v>
      </c>
      <c r="W265" s="178" t="str">
        <f>IF(ENTRY!B265="H",ENTRY!BJ265,"na")</f>
        <v>na</v>
      </c>
      <c r="X265" s="178" t="str">
        <f>IF(ENTRY!B265="H",ENTRY!BK265,"na")</f>
        <v>na</v>
      </c>
    </row>
    <row r="266" spans="2:24" x14ac:dyDescent="0.25">
      <c r="B266" s="178" t="str">
        <f>IF(ENTRY!B266="S",ENTRY!A266,"na")</f>
        <v>na</v>
      </c>
      <c r="C266" s="178" t="str">
        <f>IF(ENTRY!B266="S",ENTRY!D266,"na")</f>
        <v>na</v>
      </c>
      <c r="D266" s="178" t="str">
        <f>IF(ENTRY!B266="S",ENTRY!B266,"na")</f>
        <v>na</v>
      </c>
      <c r="E266" s="178" t="str">
        <f>IF(ENTRY!B266="S",ENTRY!E266,"na")</f>
        <v>na</v>
      </c>
      <c r="F266" s="178" t="str">
        <f>IFERROR((COUNTIF($G$3:G266,G266)-1)*0.0001+G266,"NA")</f>
        <v>NA</v>
      </c>
      <c r="G266" s="178" t="str">
        <f>IF(ENTRY!B266="S",ENTRY!BJ266,"na")</f>
        <v>na</v>
      </c>
      <c r="H266" s="217" t="str">
        <f>IF(ENTRY!B266="S",ENTRY!BK266,"na")</f>
        <v>na</v>
      </c>
      <c r="J266" s="178" t="str">
        <f>IF(ENTRY!B266="C",ENTRY!A266,"na")</f>
        <v>na</v>
      </c>
      <c r="K266" s="178" t="str">
        <f>IF(ENTRY!B266="C",ENTRY!D266,"na")</f>
        <v>na</v>
      </c>
      <c r="L266" s="178" t="str">
        <f>IF(ENTRY!B266="C",ENTRY!B266,"na")</f>
        <v>na</v>
      </c>
      <c r="M266" s="178" t="str">
        <f>IF(ENTRY!B266="C",ENTRY!E266,"na")</f>
        <v>na</v>
      </c>
      <c r="N266" s="178" t="str">
        <f>IFERROR((COUNTIF($O$3:O266,O266)-1)*0.0001+O266,"NA")</f>
        <v>NA</v>
      </c>
      <c r="O266" s="178" t="str">
        <f>IF(ENTRY!B266="C",ENTRY!BJ266,"na")</f>
        <v>na</v>
      </c>
      <c r="P266" s="178" t="str">
        <f>IF(ENTRY!B266="C",ENTRY!BK266,"na")</f>
        <v>na</v>
      </c>
      <c r="R266" s="178" t="str">
        <f>IF(ENTRY!B266="H",ENTRY!A266,"na")</f>
        <v>na</v>
      </c>
      <c r="S266" s="178" t="str">
        <f>IF(ENTRY!B266="H",ENTRY!D266,"na")</f>
        <v>na</v>
      </c>
      <c r="T266" s="178" t="str">
        <f>IF(ENTRY!B266="H",ENTRY!B266,"na")</f>
        <v>na</v>
      </c>
      <c r="U266" s="178" t="str">
        <f>IF(ENTRY!B266="H",ENTRY!E266,"na")</f>
        <v>na</v>
      </c>
      <c r="V266" s="178" t="str">
        <f>IFERROR((COUNTIF($W$3:W266,W266)-1)*0.0001+W266,"NA")</f>
        <v>NA</v>
      </c>
      <c r="W266" s="178" t="str">
        <f>IF(ENTRY!B266="H",ENTRY!BJ266,"na")</f>
        <v>na</v>
      </c>
      <c r="X266" s="178" t="str">
        <f>IF(ENTRY!B266="H",ENTRY!BK266,"na")</f>
        <v>na</v>
      </c>
    </row>
    <row r="267" spans="2:24" x14ac:dyDescent="0.25">
      <c r="B267" s="178" t="str">
        <f>IF(ENTRY!B267="S",ENTRY!A267,"na")</f>
        <v>na</v>
      </c>
      <c r="C267" s="178" t="str">
        <f>IF(ENTRY!B267="S",ENTRY!D267,"na")</f>
        <v>na</v>
      </c>
      <c r="D267" s="178" t="str">
        <f>IF(ENTRY!B267="S",ENTRY!B267,"na")</f>
        <v>na</v>
      </c>
      <c r="E267" s="178" t="str">
        <f>IF(ENTRY!B267="S",ENTRY!E267,"na")</f>
        <v>na</v>
      </c>
      <c r="F267" s="178" t="str">
        <f>IFERROR((COUNTIF($G$3:G267,G267)-1)*0.0001+G267,"NA")</f>
        <v>NA</v>
      </c>
      <c r="G267" s="178" t="str">
        <f>IF(ENTRY!B267="S",ENTRY!BJ267,"na")</f>
        <v>na</v>
      </c>
      <c r="H267" s="217" t="str">
        <f>IF(ENTRY!B267="S",ENTRY!BK267,"na")</f>
        <v>na</v>
      </c>
      <c r="J267" s="178" t="str">
        <f>IF(ENTRY!B267="C",ENTRY!A267,"na")</f>
        <v>na</v>
      </c>
      <c r="K267" s="178" t="str">
        <f>IF(ENTRY!B267="C",ENTRY!D267,"na")</f>
        <v>na</v>
      </c>
      <c r="L267" s="178" t="str">
        <f>IF(ENTRY!B267="C",ENTRY!B267,"na")</f>
        <v>na</v>
      </c>
      <c r="M267" s="178" t="str">
        <f>IF(ENTRY!B267="C",ENTRY!E267,"na")</f>
        <v>na</v>
      </c>
      <c r="N267" s="178" t="str">
        <f>IFERROR((COUNTIF($O$3:O267,O267)-1)*0.0001+O267,"NA")</f>
        <v>NA</v>
      </c>
      <c r="O267" s="178" t="str">
        <f>IF(ENTRY!B267="C",ENTRY!BJ267,"na")</f>
        <v>na</v>
      </c>
      <c r="P267" s="178" t="str">
        <f>IF(ENTRY!B267="C",ENTRY!BK267,"na")</f>
        <v>na</v>
      </c>
      <c r="R267" s="178" t="str">
        <f>IF(ENTRY!B267="H",ENTRY!A267,"na")</f>
        <v>na</v>
      </c>
      <c r="S267" s="178" t="str">
        <f>IF(ENTRY!B267="H",ENTRY!D267,"na")</f>
        <v>na</v>
      </c>
      <c r="T267" s="178" t="str">
        <f>IF(ENTRY!B267="H",ENTRY!B267,"na")</f>
        <v>na</v>
      </c>
      <c r="U267" s="178" t="str">
        <f>IF(ENTRY!B267="H",ENTRY!E267,"na")</f>
        <v>na</v>
      </c>
      <c r="V267" s="178" t="str">
        <f>IFERROR((COUNTIF($W$3:W267,W267)-1)*0.0001+W267,"NA")</f>
        <v>NA</v>
      </c>
      <c r="W267" s="178" t="str">
        <f>IF(ENTRY!B267="H",ENTRY!BJ267,"na")</f>
        <v>na</v>
      </c>
      <c r="X267" s="178" t="str">
        <f>IF(ENTRY!B267="H",ENTRY!BK267,"na")</f>
        <v>na</v>
      </c>
    </row>
    <row r="268" spans="2:24" x14ac:dyDescent="0.25">
      <c r="B268" s="178" t="str">
        <f>IF(ENTRY!B268="S",ENTRY!A268,"na")</f>
        <v>na</v>
      </c>
      <c r="C268" s="178" t="str">
        <f>IF(ENTRY!B268="S",ENTRY!D268,"na")</f>
        <v>na</v>
      </c>
      <c r="D268" s="178" t="str">
        <f>IF(ENTRY!B268="S",ENTRY!B268,"na")</f>
        <v>na</v>
      </c>
      <c r="E268" s="178" t="str">
        <f>IF(ENTRY!B268="S",ENTRY!E268,"na")</f>
        <v>na</v>
      </c>
      <c r="F268" s="178" t="str">
        <f>IFERROR((COUNTIF($G$3:G268,G268)-1)*0.0001+G268,"NA")</f>
        <v>NA</v>
      </c>
      <c r="G268" s="178" t="str">
        <f>IF(ENTRY!B268="S",ENTRY!BJ268,"na")</f>
        <v>na</v>
      </c>
      <c r="H268" s="217" t="str">
        <f>IF(ENTRY!B268="S",ENTRY!BK268,"na")</f>
        <v>na</v>
      </c>
      <c r="J268" s="178" t="str">
        <f>IF(ENTRY!B268="C",ENTRY!A268,"na")</f>
        <v>na</v>
      </c>
      <c r="K268" s="178" t="str">
        <f>IF(ENTRY!B268="C",ENTRY!D268,"na")</f>
        <v>na</v>
      </c>
      <c r="L268" s="178" t="str">
        <f>IF(ENTRY!B268="C",ENTRY!B268,"na")</f>
        <v>na</v>
      </c>
      <c r="M268" s="178" t="str">
        <f>IF(ENTRY!B268="C",ENTRY!E268,"na")</f>
        <v>na</v>
      </c>
      <c r="N268" s="178" t="str">
        <f>IFERROR((COUNTIF($O$3:O268,O268)-1)*0.0001+O268,"NA")</f>
        <v>NA</v>
      </c>
      <c r="O268" s="178" t="str">
        <f>IF(ENTRY!B268="C",ENTRY!BJ268,"na")</f>
        <v>na</v>
      </c>
      <c r="P268" s="178" t="str">
        <f>IF(ENTRY!B268="C",ENTRY!BK268,"na")</f>
        <v>na</v>
      </c>
      <c r="R268" s="178" t="str">
        <f>IF(ENTRY!B268="H",ENTRY!A268,"na")</f>
        <v>na</v>
      </c>
      <c r="S268" s="178" t="str">
        <f>IF(ENTRY!B268="H",ENTRY!D268,"na")</f>
        <v>na</v>
      </c>
      <c r="T268" s="178" t="str">
        <f>IF(ENTRY!B268="H",ENTRY!B268,"na")</f>
        <v>na</v>
      </c>
      <c r="U268" s="178" t="str">
        <f>IF(ENTRY!B268="H",ENTRY!E268,"na")</f>
        <v>na</v>
      </c>
      <c r="V268" s="178" t="str">
        <f>IFERROR((COUNTIF($W$3:W268,W268)-1)*0.0001+W268,"NA")</f>
        <v>NA</v>
      </c>
      <c r="W268" s="178" t="str">
        <f>IF(ENTRY!B268="H",ENTRY!BJ268,"na")</f>
        <v>na</v>
      </c>
      <c r="X268" s="178" t="str">
        <f>IF(ENTRY!B268="H",ENTRY!BK268,"na")</f>
        <v>na</v>
      </c>
    </row>
    <row r="269" spans="2:24" x14ac:dyDescent="0.25">
      <c r="B269" s="178" t="str">
        <f>IF(ENTRY!B269="S",ENTRY!A269,"na")</f>
        <v>na</v>
      </c>
      <c r="C269" s="178" t="str">
        <f>IF(ENTRY!B269="S",ENTRY!D269,"na")</f>
        <v>na</v>
      </c>
      <c r="D269" s="178" t="str">
        <f>IF(ENTRY!B269="S",ENTRY!B269,"na")</f>
        <v>na</v>
      </c>
      <c r="E269" s="178" t="str">
        <f>IF(ENTRY!B269="S",ENTRY!E269,"na")</f>
        <v>na</v>
      </c>
      <c r="F269" s="178" t="str">
        <f>IFERROR((COUNTIF($G$3:G269,G269)-1)*0.0001+G269,"NA")</f>
        <v>NA</v>
      </c>
      <c r="G269" s="178" t="str">
        <f>IF(ENTRY!B269="S",ENTRY!BJ269,"na")</f>
        <v>na</v>
      </c>
      <c r="H269" s="217" t="str">
        <f>IF(ENTRY!B269="S",ENTRY!BK269,"na")</f>
        <v>na</v>
      </c>
      <c r="J269" s="178" t="str">
        <f>IF(ENTRY!B269="C",ENTRY!A269,"na")</f>
        <v>na</v>
      </c>
      <c r="K269" s="178" t="str">
        <f>IF(ENTRY!B269="C",ENTRY!D269,"na")</f>
        <v>na</v>
      </c>
      <c r="L269" s="178" t="str">
        <f>IF(ENTRY!B269="C",ENTRY!B269,"na")</f>
        <v>na</v>
      </c>
      <c r="M269" s="178" t="str">
        <f>IF(ENTRY!B269="C",ENTRY!E269,"na")</f>
        <v>na</v>
      </c>
      <c r="N269" s="178" t="str">
        <f>IFERROR((COUNTIF($O$3:O269,O269)-1)*0.0001+O269,"NA")</f>
        <v>NA</v>
      </c>
      <c r="O269" s="178" t="str">
        <f>IF(ENTRY!B269="C",ENTRY!BJ269,"na")</f>
        <v>na</v>
      </c>
      <c r="P269" s="178" t="str">
        <f>IF(ENTRY!B269="C",ENTRY!BK269,"na")</f>
        <v>na</v>
      </c>
      <c r="R269" s="178" t="str">
        <f>IF(ENTRY!B269="H",ENTRY!A269,"na")</f>
        <v>na</v>
      </c>
      <c r="S269" s="178" t="str">
        <f>IF(ENTRY!B269="H",ENTRY!D269,"na")</f>
        <v>na</v>
      </c>
      <c r="T269" s="178" t="str">
        <f>IF(ENTRY!B269="H",ENTRY!B269,"na")</f>
        <v>na</v>
      </c>
      <c r="U269" s="178" t="str">
        <f>IF(ENTRY!B269="H",ENTRY!E269,"na")</f>
        <v>na</v>
      </c>
      <c r="V269" s="178" t="str">
        <f>IFERROR((COUNTIF($W$3:W269,W269)-1)*0.0001+W269,"NA")</f>
        <v>NA</v>
      </c>
      <c r="W269" s="178" t="str">
        <f>IF(ENTRY!B269="H",ENTRY!BJ269,"na")</f>
        <v>na</v>
      </c>
      <c r="X269" s="178" t="str">
        <f>IF(ENTRY!B269="H",ENTRY!BK269,"na")</f>
        <v>na</v>
      </c>
    </row>
    <row r="270" spans="2:24" x14ac:dyDescent="0.25">
      <c r="B270" s="178" t="str">
        <f>IF(ENTRY!B270="S",ENTRY!A270,"na")</f>
        <v>na</v>
      </c>
      <c r="C270" s="178" t="str">
        <f>IF(ENTRY!B270="S",ENTRY!D270,"na")</f>
        <v>na</v>
      </c>
      <c r="D270" s="178" t="str">
        <f>IF(ENTRY!B270="S",ENTRY!B270,"na")</f>
        <v>na</v>
      </c>
      <c r="E270" s="178" t="str">
        <f>IF(ENTRY!B270="S",ENTRY!E270,"na")</f>
        <v>na</v>
      </c>
      <c r="F270" s="178" t="str">
        <f>IFERROR((COUNTIF($G$3:G270,G270)-1)*0.0001+G270,"NA")</f>
        <v>NA</v>
      </c>
      <c r="G270" s="178" t="str">
        <f>IF(ENTRY!B270="S",ENTRY!BJ270,"na")</f>
        <v>na</v>
      </c>
      <c r="H270" s="217" t="str">
        <f>IF(ENTRY!B270="S",ENTRY!BK270,"na")</f>
        <v>na</v>
      </c>
      <c r="J270" s="178" t="str">
        <f>IF(ENTRY!B270="C",ENTRY!A270,"na")</f>
        <v>na</v>
      </c>
      <c r="K270" s="178" t="str">
        <f>IF(ENTRY!B270="C",ENTRY!D270,"na")</f>
        <v>na</v>
      </c>
      <c r="L270" s="178" t="str">
        <f>IF(ENTRY!B270="C",ENTRY!B270,"na")</f>
        <v>na</v>
      </c>
      <c r="M270" s="178" t="str">
        <f>IF(ENTRY!B270="C",ENTRY!E270,"na")</f>
        <v>na</v>
      </c>
      <c r="N270" s="178" t="str">
        <f>IFERROR((COUNTIF($O$3:O270,O270)-1)*0.0001+O270,"NA")</f>
        <v>NA</v>
      </c>
      <c r="O270" s="178" t="str">
        <f>IF(ENTRY!B270="C",ENTRY!BJ270,"na")</f>
        <v>na</v>
      </c>
      <c r="P270" s="178" t="str">
        <f>IF(ENTRY!B270="C",ENTRY!BK270,"na")</f>
        <v>na</v>
      </c>
      <c r="R270" s="178" t="str">
        <f>IF(ENTRY!B270="H",ENTRY!A270,"na")</f>
        <v>na</v>
      </c>
      <c r="S270" s="178" t="str">
        <f>IF(ENTRY!B270="H",ENTRY!D270,"na")</f>
        <v>na</v>
      </c>
      <c r="T270" s="178" t="str">
        <f>IF(ENTRY!B270="H",ENTRY!B270,"na")</f>
        <v>na</v>
      </c>
      <c r="U270" s="178" t="str">
        <f>IF(ENTRY!B270="H",ENTRY!E270,"na")</f>
        <v>na</v>
      </c>
      <c r="V270" s="178" t="str">
        <f>IFERROR((COUNTIF($W$3:W270,W270)-1)*0.0001+W270,"NA")</f>
        <v>NA</v>
      </c>
      <c r="W270" s="178" t="str">
        <f>IF(ENTRY!B270="H",ENTRY!BJ270,"na")</f>
        <v>na</v>
      </c>
      <c r="X270" s="178" t="str">
        <f>IF(ENTRY!B270="H",ENTRY!BK270,"na")</f>
        <v>na</v>
      </c>
    </row>
    <row r="271" spans="2:24" x14ac:dyDescent="0.25">
      <c r="B271" s="178" t="str">
        <f>IF(ENTRY!B271="S",ENTRY!A271,"na")</f>
        <v>na</v>
      </c>
      <c r="C271" s="178" t="str">
        <f>IF(ENTRY!B271="S",ENTRY!D271,"na")</f>
        <v>na</v>
      </c>
      <c r="D271" s="178" t="str">
        <f>IF(ENTRY!B271="S",ENTRY!B271,"na")</f>
        <v>na</v>
      </c>
      <c r="E271" s="178" t="str">
        <f>IF(ENTRY!B271="S",ENTRY!E271,"na")</f>
        <v>na</v>
      </c>
      <c r="F271" s="178" t="str">
        <f>IFERROR((COUNTIF($G$3:G271,G271)-1)*0.0001+G271,"NA")</f>
        <v>NA</v>
      </c>
      <c r="G271" s="178" t="str">
        <f>IF(ENTRY!B271="S",ENTRY!BJ271,"na")</f>
        <v>na</v>
      </c>
      <c r="H271" s="217" t="str">
        <f>IF(ENTRY!B271="S",ENTRY!BK271,"na")</f>
        <v>na</v>
      </c>
      <c r="J271" s="178" t="str">
        <f>IF(ENTRY!B271="C",ENTRY!A271,"na")</f>
        <v>na</v>
      </c>
      <c r="K271" s="178" t="str">
        <f>IF(ENTRY!B271="C",ENTRY!D271,"na")</f>
        <v>na</v>
      </c>
      <c r="L271" s="178" t="str">
        <f>IF(ENTRY!B271="C",ENTRY!B271,"na")</f>
        <v>na</v>
      </c>
      <c r="M271" s="178" t="str">
        <f>IF(ENTRY!B271="C",ENTRY!E271,"na")</f>
        <v>na</v>
      </c>
      <c r="N271" s="178" t="str">
        <f>IFERROR((COUNTIF($O$3:O271,O271)-1)*0.0001+O271,"NA")</f>
        <v>NA</v>
      </c>
      <c r="O271" s="178" t="str">
        <f>IF(ENTRY!B271="C",ENTRY!BJ271,"na")</f>
        <v>na</v>
      </c>
      <c r="P271" s="178" t="str">
        <f>IF(ENTRY!B271="C",ENTRY!BK271,"na")</f>
        <v>na</v>
      </c>
      <c r="R271" s="178" t="str">
        <f>IF(ENTRY!B271="H",ENTRY!A271,"na")</f>
        <v>na</v>
      </c>
      <c r="S271" s="178" t="str">
        <f>IF(ENTRY!B271="H",ENTRY!D271,"na")</f>
        <v>na</v>
      </c>
      <c r="T271" s="178" t="str">
        <f>IF(ENTRY!B271="H",ENTRY!B271,"na")</f>
        <v>na</v>
      </c>
      <c r="U271" s="178" t="str">
        <f>IF(ENTRY!B271="H",ENTRY!E271,"na")</f>
        <v>na</v>
      </c>
      <c r="V271" s="178" t="str">
        <f>IFERROR((COUNTIF($W$3:W271,W271)-1)*0.0001+W271,"NA")</f>
        <v>NA</v>
      </c>
      <c r="W271" s="178" t="str">
        <f>IF(ENTRY!B271="H",ENTRY!BJ271,"na")</f>
        <v>na</v>
      </c>
      <c r="X271" s="178" t="str">
        <f>IF(ENTRY!B271="H",ENTRY!BK271,"na")</f>
        <v>na</v>
      </c>
    </row>
    <row r="272" spans="2:24" x14ac:dyDescent="0.25">
      <c r="B272" s="178" t="str">
        <f>IF(ENTRY!B272="S",ENTRY!A272,"na")</f>
        <v>na</v>
      </c>
      <c r="C272" s="178" t="str">
        <f>IF(ENTRY!B272="S",ENTRY!D272,"na")</f>
        <v>na</v>
      </c>
      <c r="D272" s="178" t="str">
        <f>IF(ENTRY!B272="S",ENTRY!B272,"na")</f>
        <v>na</v>
      </c>
      <c r="E272" s="178" t="str">
        <f>IF(ENTRY!B272="S",ENTRY!E272,"na")</f>
        <v>na</v>
      </c>
      <c r="F272" s="178" t="str">
        <f>IFERROR((COUNTIF($G$3:G272,G272)-1)*0.0001+G272,"NA")</f>
        <v>NA</v>
      </c>
      <c r="G272" s="178" t="str">
        <f>IF(ENTRY!B272="S",ENTRY!BJ272,"na")</f>
        <v>na</v>
      </c>
      <c r="H272" s="217" t="str">
        <f>IF(ENTRY!B272="S",ENTRY!BK272,"na")</f>
        <v>na</v>
      </c>
      <c r="J272" s="178" t="str">
        <f>IF(ENTRY!B272="C",ENTRY!A272,"na")</f>
        <v>na</v>
      </c>
      <c r="K272" s="178" t="str">
        <f>IF(ENTRY!B272="C",ENTRY!D272,"na")</f>
        <v>na</v>
      </c>
      <c r="L272" s="178" t="str">
        <f>IF(ENTRY!B272="C",ENTRY!B272,"na")</f>
        <v>na</v>
      </c>
      <c r="M272" s="178" t="str">
        <f>IF(ENTRY!B272="C",ENTRY!E272,"na")</f>
        <v>na</v>
      </c>
      <c r="N272" s="178" t="str">
        <f>IFERROR((COUNTIF($O$3:O272,O272)-1)*0.0001+O272,"NA")</f>
        <v>NA</v>
      </c>
      <c r="O272" s="178" t="str">
        <f>IF(ENTRY!B272="C",ENTRY!BJ272,"na")</f>
        <v>na</v>
      </c>
      <c r="P272" s="178" t="str">
        <f>IF(ENTRY!B272="C",ENTRY!BK272,"na")</f>
        <v>na</v>
      </c>
      <c r="R272" s="178" t="str">
        <f>IF(ENTRY!B272="H",ENTRY!A272,"na")</f>
        <v>na</v>
      </c>
      <c r="S272" s="178" t="str">
        <f>IF(ENTRY!B272="H",ENTRY!D272,"na")</f>
        <v>na</v>
      </c>
      <c r="T272" s="178" t="str">
        <f>IF(ENTRY!B272="H",ENTRY!B272,"na")</f>
        <v>na</v>
      </c>
      <c r="U272" s="178" t="str">
        <f>IF(ENTRY!B272="H",ENTRY!E272,"na")</f>
        <v>na</v>
      </c>
      <c r="V272" s="178" t="str">
        <f>IFERROR((COUNTIF($W$3:W272,W272)-1)*0.0001+W272,"NA")</f>
        <v>NA</v>
      </c>
      <c r="W272" s="178" t="str">
        <f>IF(ENTRY!B272="H",ENTRY!BJ272,"na")</f>
        <v>na</v>
      </c>
      <c r="X272" s="178" t="str">
        <f>IF(ENTRY!B272="H",ENTRY!BK272,"na")</f>
        <v>na</v>
      </c>
    </row>
    <row r="273" spans="2:24" x14ac:dyDescent="0.25">
      <c r="B273" s="178" t="str">
        <f>IF(ENTRY!B273="S",ENTRY!A273,"na")</f>
        <v>na</v>
      </c>
      <c r="C273" s="178" t="str">
        <f>IF(ENTRY!B273="S",ENTRY!D273,"na")</f>
        <v>na</v>
      </c>
      <c r="D273" s="178" t="str">
        <f>IF(ENTRY!B273="S",ENTRY!B273,"na")</f>
        <v>na</v>
      </c>
      <c r="E273" s="178" t="str">
        <f>IF(ENTRY!B273="S",ENTRY!E273,"na")</f>
        <v>na</v>
      </c>
      <c r="F273" s="178" t="str">
        <f>IFERROR((COUNTIF($G$3:G273,G273)-1)*0.0001+G273,"NA")</f>
        <v>NA</v>
      </c>
      <c r="G273" s="178" t="str">
        <f>IF(ENTRY!B273="S",ENTRY!BJ273,"na")</f>
        <v>na</v>
      </c>
      <c r="H273" s="217" t="str">
        <f>IF(ENTRY!B273="S",ENTRY!BK273,"na")</f>
        <v>na</v>
      </c>
      <c r="J273" s="178" t="str">
        <f>IF(ENTRY!B273="C",ENTRY!A273,"na")</f>
        <v>na</v>
      </c>
      <c r="K273" s="178" t="str">
        <f>IF(ENTRY!B273="C",ENTRY!D273,"na")</f>
        <v>na</v>
      </c>
      <c r="L273" s="178" t="str">
        <f>IF(ENTRY!B273="C",ENTRY!B273,"na")</f>
        <v>na</v>
      </c>
      <c r="M273" s="178" t="str">
        <f>IF(ENTRY!B273="C",ENTRY!E273,"na")</f>
        <v>na</v>
      </c>
      <c r="N273" s="178" t="str">
        <f>IFERROR((COUNTIF($O$3:O273,O273)-1)*0.0001+O273,"NA")</f>
        <v>NA</v>
      </c>
      <c r="O273" s="178" t="str">
        <f>IF(ENTRY!B273="C",ENTRY!BJ273,"na")</f>
        <v>na</v>
      </c>
      <c r="P273" s="178" t="str">
        <f>IF(ENTRY!B273="C",ENTRY!BK273,"na")</f>
        <v>na</v>
      </c>
      <c r="R273" s="178" t="str">
        <f>IF(ENTRY!B273="H",ENTRY!A273,"na")</f>
        <v>na</v>
      </c>
      <c r="S273" s="178" t="str">
        <f>IF(ENTRY!B273="H",ENTRY!D273,"na")</f>
        <v>na</v>
      </c>
      <c r="T273" s="178" t="str">
        <f>IF(ENTRY!B273="H",ENTRY!B273,"na")</f>
        <v>na</v>
      </c>
      <c r="U273" s="178" t="str">
        <f>IF(ENTRY!B273="H",ENTRY!E273,"na")</f>
        <v>na</v>
      </c>
      <c r="V273" s="178" t="str">
        <f>IFERROR((COUNTIF($W$3:W273,W273)-1)*0.0001+W273,"NA")</f>
        <v>NA</v>
      </c>
      <c r="W273" s="178" t="str">
        <f>IF(ENTRY!B273="H",ENTRY!BJ273,"na")</f>
        <v>na</v>
      </c>
      <c r="X273" s="178" t="str">
        <f>IF(ENTRY!B273="H",ENTRY!BK273,"na")</f>
        <v>na</v>
      </c>
    </row>
    <row r="274" spans="2:24" x14ac:dyDescent="0.25">
      <c r="B274" s="178" t="str">
        <f>IF(ENTRY!B274="S",ENTRY!A274,"na")</f>
        <v>na</v>
      </c>
      <c r="C274" s="178" t="str">
        <f>IF(ENTRY!B274="S",ENTRY!D274,"na")</f>
        <v>na</v>
      </c>
      <c r="D274" s="178" t="str">
        <f>IF(ENTRY!B274="S",ENTRY!B274,"na")</f>
        <v>na</v>
      </c>
      <c r="E274" s="178" t="str">
        <f>IF(ENTRY!B274="S",ENTRY!E274,"na")</f>
        <v>na</v>
      </c>
      <c r="F274" s="178" t="str">
        <f>IFERROR((COUNTIF($G$3:G274,G274)-1)*0.0001+G274,"NA")</f>
        <v>NA</v>
      </c>
      <c r="G274" s="178" t="str">
        <f>IF(ENTRY!B274="S",ENTRY!BJ274,"na")</f>
        <v>na</v>
      </c>
      <c r="H274" s="217" t="str">
        <f>IF(ENTRY!B274="S",ENTRY!BK274,"na")</f>
        <v>na</v>
      </c>
      <c r="J274" s="178" t="str">
        <f>IF(ENTRY!B274="C",ENTRY!A274,"na")</f>
        <v>na</v>
      </c>
      <c r="K274" s="178" t="str">
        <f>IF(ENTRY!B274="C",ENTRY!D274,"na")</f>
        <v>na</v>
      </c>
      <c r="L274" s="178" t="str">
        <f>IF(ENTRY!B274="C",ENTRY!B274,"na")</f>
        <v>na</v>
      </c>
      <c r="M274" s="178" t="str">
        <f>IF(ENTRY!B274="C",ENTRY!E274,"na")</f>
        <v>na</v>
      </c>
      <c r="N274" s="178" t="str">
        <f>IFERROR((COUNTIF($O$3:O274,O274)-1)*0.0001+O274,"NA")</f>
        <v>NA</v>
      </c>
      <c r="O274" s="178" t="str">
        <f>IF(ENTRY!B274="C",ENTRY!BJ274,"na")</f>
        <v>na</v>
      </c>
      <c r="P274" s="178" t="str">
        <f>IF(ENTRY!B274="C",ENTRY!BK274,"na")</f>
        <v>na</v>
      </c>
      <c r="R274" s="178" t="str">
        <f>IF(ENTRY!B274="H",ENTRY!A274,"na")</f>
        <v>na</v>
      </c>
      <c r="S274" s="178" t="str">
        <f>IF(ENTRY!B274="H",ENTRY!D274,"na")</f>
        <v>na</v>
      </c>
      <c r="T274" s="178" t="str">
        <f>IF(ENTRY!B274="H",ENTRY!B274,"na")</f>
        <v>na</v>
      </c>
      <c r="U274" s="178" t="str">
        <f>IF(ENTRY!B274="H",ENTRY!E274,"na")</f>
        <v>na</v>
      </c>
      <c r="V274" s="178" t="str">
        <f>IFERROR((COUNTIF($W$3:W274,W274)-1)*0.0001+W274,"NA")</f>
        <v>NA</v>
      </c>
      <c r="W274" s="178" t="str">
        <f>IF(ENTRY!B274="H",ENTRY!BJ274,"na")</f>
        <v>na</v>
      </c>
      <c r="X274" s="178" t="str">
        <f>IF(ENTRY!B274="H",ENTRY!BK274,"na")</f>
        <v>na</v>
      </c>
    </row>
    <row r="275" spans="2:24" x14ac:dyDescent="0.25">
      <c r="B275" s="178" t="str">
        <f>IF(ENTRY!B275="S",ENTRY!A275,"na")</f>
        <v>na</v>
      </c>
      <c r="C275" s="178" t="str">
        <f>IF(ENTRY!B275="S",ENTRY!D275,"na")</f>
        <v>na</v>
      </c>
      <c r="D275" s="178" t="str">
        <f>IF(ENTRY!B275="S",ENTRY!B275,"na")</f>
        <v>na</v>
      </c>
      <c r="E275" s="178" t="str">
        <f>IF(ENTRY!B275="S",ENTRY!E275,"na")</f>
        <v>na</v>
      </c>
      <c r="F275" s="178" t="str">
        <f>IFERROR((COUNTIF($G$3:G275,G275)-1)*0.0001+G275,"NA")</f>
        <v>NA</v>
      </c>
      <c r="G275" s="178" t="str">
        <f>IF(ENTRY!B275="S",ENTRY!BJ275,"na")</f>
        <v>na</v>
      </c>
      <c r="H275" s="217" t="str">
        <f>IF(ENTRY!B275="S",ENTRY!BK275,"na")</f>
        <v>na</v>
      </c>
      <c r="J275" s="178" t="str">
        <f>IF(ENTRY!B275="C",ENTRY!A275,"na")</f>
        <v>na</v>
      </c>
      <c r="K275" s="178" t="str">
        <f>IF(ENTRY!B275="C",ENTRY!D275,"na")</f>
        <v>na</v>
      </c>
      <c r="L275" s="178" t="str">
        <f>IF(ENTRY!B275="C",ENTRY!B275,"na")</f>
        <v>na</v>
      </c>
      <c r="M275" s="178" t="str">
        <f>IF(ENTRY!B275="C",ENTRY!E275,"na")</f>
        <v>na</v>
      </c>
      <c r="N275" s="178" t="str">
        <f>IFERROR((COUNTIF($O$3:O275,O275)-1)*0.0001+O275,"NA")</f>
        <v>NA</v>
      </c>
      <c r="O275" s="178" t="str">
        <f>IF(ENTRY!B275="C",ENTRY!BJ275,"na")</f>
        <v>na</v>
      </c>
      <c r="P275" s="178" t="str">
        <f>IF(ENTRY!B275="C",ENTRY!BK275,"na")</f>
        <v>na</v>
      </c>
      <c r="R275" s="178" t="str">
        <f>IF(ENTRY!B275="H",ENTRY!A275,"na")</f>
        <v>na</v>
      </c>
      <c r="S275" s="178" t="str">
        <f>IF(ENTRY!B275="H",ENTRY!D275,"na")</f>
        <v>na</v>
      </c>
      <c r="T275" s="178" t="str">
        <f>IF(ENTRY!B275="H",ENTRY!B275,"na")</f>
        <v>na</v>
      </c>
      <c r="U275" s="178" t="str">
        <f>IF(ENTRY!B275="H",ENTRY!E275,"na")</f>
        <v>na</v>
      </c>
      <c r="V275" s="178" t="str">
        <f>IFERROR((COUNTIF($W$3:W275,W275)-1)*0.0001+W275,"NA")</f>
        <v>NA</v>
      </c>
      <c r="W275" s="178" t="str">
        <f>IF(ENTRY!B275="H",ENTRY!BJ275,"na")</f>
        <v>na</v>
      </c>
      <c r="X275" s="178" t="str">
        <f>IF(ENTRY!B275="H",ENTRY!BK275,"na")</f>
        <v>na</v>
      </c>
    </row>
    <row r="276" spans="2:24" x14ac:dyDescent="0.25">
      <c r="B276" s="178" t="str">
        <f>IF(ENTRY!B276="S",ENTRY!A276,"na")</f>
        <v>na</v>
      </c>
      <c r="C276" s="178" t="str">
        <f>IF(ENTRY!B276="S",ENTRY!D276,"na")</f>
        <v>na</v>
      </c>
      <c r="D276" s="178" t="str">
        <f>IF(ENTRY!B276="S",ENTRY!B276,"na")</f>
        <v>na</v>
      </c>
      <c r="E276" s="178" t="str">
        <f>IF(ENTRY!B276="S",ENTRY!E276,"na")</f>
        <v>na</v>
      </c>
      <c r="F276" s="178" t="str">
        <f>IFERROR((COUNTIF($G$3:G276,G276)-1)*0.0001+G276,"NA")</f>
        <v>NA</v>
      </c>
      <c r="G276" s="178" t="str">
        <f>IF(ENTRY!B276="S",ENTRY!BJ276,"na")</f>
        <v>na</v>
      </c>
      <c r="H276" s="217" t="str">
        <f>IF(ENTRY!B276="S",ENTRY!BK276,"na")</f>
        <v>na</v>
      </c>
      <c r="J276" s="178" t="str">
        <f>IF(ENTRY!B276="C",ENTRY!A276,"na")</f>
        <v>na</v>
      </c>
      <c r="K276" s="178" t="str">
        <f>IF(ENTRY!B276="C",ENTRY!D276,"na")</f>
        <v>na</v>
      </c>
      <c r="L276" s="178" t="str">
        <f>IF(ENTRY!B276="C",ENTRY!B276,"na")</f>
        <v>na</v>
      </c>
      <c r="M276" s="178" t="str">
        <f>IF(ENTRY!B276="C",ENTRY!E276,"na")</f>
        <v>na</v>
      </c>
      <c r="N276" s="178" t="str">
        <f>IFERROR((COUNTIF($O$3:O276,O276)-1)*0.0001+O276,"NA")</f>
        <v>NA</v>
      </c>
      <c r="O276" s="178" t="str">
        <f>IF(ENTRY!B276="C",ENTRY!BJ276,"na")</f>
        <v>na</v>
      </c>
      <c r="P276" s="178" t="str">
        <f>IF(ENTRY!B276="C",ENTRY!BK276,"na")</f>
        <v>na</v>
      </c>
      <c r="R276" s="178" t="str">
        <f>IF(ENTRY!B276="H",ENTRY!A276,"na")</f>
        <v>na</v>
      </c>
      <c r="S276" s="178" t="str">
        <f>IF(ENTRY!B276="H",ENTRY!D276,"na")</f>
        <v>na</v>
      </c>
      <c r="T276" s="178" t="str">
        <f>IF(ENTRY!B276="H",ENTRY!B276,"na")</f>
        <v>na</v>
      </c>
      <c r="U276" s="178" t="str">
        <f>IF(ENTRY!B276="H",ENTRY!E276,"na")</f>
        <v>na</v>
      </c>
      <c r="V276" s="178" t="str">
        <f>IFERROR((COUNTIF($W$3:W276,W276)-1)*0.0001+W276,"NA")</f>
        <v>NA</v>
      </c>
      <c r="W276" s="178" t="str">
        <f>IF(ENTRY!B276="H",ENTRY!BJ276,"na")</f>
        <v>na</v>
      </c>
      <c r="X276" s="178" t="str">
        <f>IF(ENTRY!B276="H",ENTRY!BK276,"na")</f>
        <v>na</v>
      </c>
    </row>
    <row r="277" spans="2:24" x14ac:dyDescent="0.25">
      <c r="B277" s="178" t="str">
        <f>IF(ENTRY!B277="S",ENTRY!A277,"na")</f>
        <v>na</v>
      </c>
      <c r="C277" s="178" t="str">
        <f>IF(ENTRY!B277="S",ENTRY!D277,"na")</f>
        <v>na</v>
      </c>
      <c r="D277" s="178" t="str">
        <f>IF(ENTRY!B277="S",ENTRY!B277,"na")</f>
        <v>na</v>
      </c>
      <c r="E277" s="178" t="str">
        <f>IF(ENTRY!B277="S",ENTRY!E277,"na")</f>
        <v>na</v>
      </c>
      <c r="F277" s="178" t="str">
        <f>IFERROR((COUNTIF($G$3:G277,G277)-1)*0.0001+G277,"NA")</f>
        <v>NA</v>
      </c>
      <c r="G277" s="178" t="str">
        <f>IF(ENTRY!B277="S",ENTRY!BJ277,"na")</f>
        <v>na</v>
      </c>
      <c r="H277" s="217" t="str">
        <f>IF(ENTRY!B277="S",ENTRY!BK277,"na")</f>
        <v>na</v>
      </c>
      <c r="J277" s="178" t="str">
        <f>IF(ENTRY!B277="C",ENTRY!A277,"na")</f>
        <v>na</v>
      </c>
      <c r="K277" s="178" t="str">
        <f>IF(ENTRY!B277="C",ENTRY!D277,"na")</f>
        <v>na</v>
      </c>
      <c r="L277" s="178" t="str">
        <f>IF(ENTRY!B277="C",ENTRY!B277,"na")</f>
        <v>na</v>
      </c>
      <c r="M277" s="178" t="str">
        <f>IF(ENTRY!B277="C",ENTRY!E277,"na")</f>
        <v>na</v>
      </c>
      <c r="N277" s="178" t="str">
        <f>IFERROR((COUNTIF($O$3:O277,O277)-1)*0.0001+O277,"NA")</f>
        <v>NA</v>
      </c>
      <c r="O277" s="178" t="str">
        <f>IF(ENTRY!B277="C",ENTRY!BJ277,"na")</f>
        <v>na</v>
      </c>
      <c r="P277" s="178" t="str">
        <f>IF(ENTRY!B277="C",ENTRY!BK277,"na")</f>
        <v>na</v>
      </c>
      <c r="R277" s="178" t="str">
        <f>IF(ENTRY!B277="H",ENTRY!A277,"na")</f>
        <v>na</v>
      </c>
      <c r="S277" s="178" t="str">
        <f>IF(ENTRY!B277="H",ENTRY!D277,"na")</f>
        <v>na</v>
      </c>
      <c r="T277" s="178" t="str">
        <f>IF(ENTRY!B277="H",ENTRY!B277,"na")</f>
        <v>na</v>
      </c>
      <c r="U277" s="178" t="str">
        <f>IF(ENTRY!B277="H",ENTRY!E277,"na")</f>
        <v>na</v>
      </c>
      <c r="V277" s="178" t="str">
        <f>IFERROR((COUNTIF($W$3:W277,W277)-1)*0.0001+W277,"NA")</f>
        <v>NA</v>
      </c>
      <c r="W277" s="178" t="str">
        <f>IF(ENTRY!B277="H",ENTRY!BJ277,"na")</f>
        <v>na</v>
      </c>
      <c r="X277" s="178" t="str">
        <f>IF(ENTRY!B277="H",ENTRY!BK277,"na")</f>
        <v>na</v>
      </c>
    </row>
    <row r="278" spans="2:24" x14ac:dyDescent="0.25">
      <c r="B278" s="178" t="str">
        <f>IF(ENTRY!B278="S",ENTRY!A278,"na")</f>
        <v>na</v>
      </c>
      <c r="C278" s="178" t="str">
        <f>IF(ENTRY!B278="S",ENTRY!D278,"na")</f>
        <v>na</v>
      </c>
      <c r="D278" s="178" t="str">
        <f>IF(ENTRY!B278="S",ENTRY!B278,"na")</f>
        <v>na</v>
      </c>
      <c r="E278" s="178" t="str">
        <f>IF(ENTRY!B278="S",ENTRY!E278,"na")</f>
        <v>na</v>
      </c>
      <c r="F278" s="178" t="str">
        <f>IFERROR((COUNTIF($G$3:G278,G278)-1)*0.0001+G278,"NA")</f>
        <v>NA</v>
      </c>
      <c r="G278" s="178" t="str">
        <f>IF(ENTRY!B278="S",ENTRY!BJ278,"na")</f>
        <v>na</v>
      </c>
      <c r="H278" s="217" t="str">
        <f>IF(ENTRY!B278="S",ENTRY!BK278,"na")</f>
        <v>na</v>
      </c>
      <c r="J278" s="178" t="str">
        <f>IF(ENTRY!B278="C",ENTRY!A278,"na")</f>
        <v>na</v>
      </c>
      <c r="K278" s="178" t="str">
        <f>IF(ENTRY!B278="C",ENTRY!D278,"na")</f>
        <v>na</v>
      </c>
      <c r="L278" s="178" t="str">
        <f>IF(ENTRY!B278="C",ENTRY!B278,"na")</f>
        <v>na</v>
      </c>
      <c r="M278" s="178" t="str">
        <f>IF(ENTRY!B278="C",ENTRY!E278,"na")</f>
        <v>na</v>
      </c>
      <c r="N278" s="178" t="str">
        <f>IFERROR((COUNTIF($O$3:O278,O278)-1)*0.0001+O278,"NA")</f>
        <v>NA</v>
      </c>
      <c r="O278" s="178" t="str">
        <f>IF(ENTRY!B278="C",ENTRY!BJ278,"na")</f>
        <v>na</v>
      </c>
      <c r="P278" s="178" t="str">
        <f>IF(ENTRY!B278="C",ENTRY!BK278,"na")</f>
        <v>na</v>
      </c>
      <c r="R278" s="178" t="str">
        <f>IF(ENTRY!B278="H",ENTRY!A278,"na")</f>
        <v>na</v>
      </c>
      <c r="S278" s="178" t="str">
        <f>IF(ENTRY!B278="H",ENTRY!D278,"na")</f>
        <v>na</v>
      </c>
      <c r="T278" s="178" t="str">
        <f>IF(ENTRY!B278="H",ENTRY!B278,"na")</f>
        <v>na</v>
      </c>
      <c r="U278" s="178" t="str">
        <f>IF(ENTRY!B278="H",ENTRY!E278,"na")</f>
        <v>na</v>
      </c>
      <c r="V278" s="178" t="str">
        <f>IFERROR((COUNTIF($W$3:W278,W278)-1)*0.0001+W278,"NA")</f>
        <v>NA</v>
      </c>
      <c r="W278" s="178" t="str">
        <f>IF(ENTRY!B278="H",ENTRY!BJ278,"na")</f>
        <v>na</v>
      </c>
      <c r="X278" s="178" t="str">
        <f>IF(ENTRY!B278="H",ENTRY!BK278,"na")</f>
        <v>na</v>
      </c>
    </row>
    <row r="279" spans="2:24" x14ac:dyDescent="0.25">
      <c r="B279" s="178" t="str">
        <f>IF(ENTRY!B279="S",ENTRY!A279,"na")</f>
        <v>na</v>
      </c>
      <c r="C279" s="178" t="str">
        <f>IF(ENTRY!B279="S",ENTRY!D279,"na")</f>
        <v>na</v>
      </c>
      <c r="D279" s="178" t="str">
        <f>IF(ENTRY!B279="S",ENTRY!B279,"na")</f>
        <v>na</v>
      </c>
      <c r="E279" s="178" t="str">
        <f>IF(ENTRY!B279="S",ENTRY!E279,"na")</f>
        <v>na</v>
      </c>
      <c r="F279" s="178" t="str">
        <f>IFERROR((COUNTIF($G$3:G279,G279)-1)*0.0001+G279,"NA")</f>
        <v>NA</v>
      </c>
      <c r="G279" s="178" t="str">
        <f>IF(ENTRY!B279="S",ENTRY!BJ279,"na")</f>
        <v>na</v>
      </c>
      <c r="H279" s="217" t="str">
        <f>IF(ENTRY!B279="S",ENTRY!BK279,"na")</f>
        <v>na</v>
      </c>
      <c r="J279" s="178" t="str">
        <f>IF(ENTRY!B279="C",ENTRY!A279,"na")</f>
        <v>na</v>
      </c>
      <c r="K279" s="178" t="str">
        <f>IF(ENTRY!B279="C",ENTRY!D279,"na")</f>
        <v>na</v>
      </c>
      <c r="L279" s="178" t="str">
        <f>IF(ENTRY!B279="C",ENTRY!B279,"na")</f>
        <v>na</v>
      </c>
      <c r="M279" s="178" t="str">
        <f>IF(ENTRY!B279="C",ENTRY!E279,"na")</f>
        <v>na</v>
      </c>
      <c r="N279" s="178" t="str">
        <f>IFERROR((COUNTIF($O$3:O279,O279)-1)*0.0001+O279,"NA")</f>
        <v>NA</v>
      </c>
      <c r="O279" s="178" t="str">
        <f>IF(ENTRY!B279="C",ENTRY!BJ279,"na")</f>
        <v>na</v>
      </c>
      <c r="P279" s="178" t="str">
        <f>IF(ENTRY!B279="C",ENTRY!BK279,"na")</f>
        <v>na</v>
      </c>
      <c r="R279" s="178" t="str">
        <f>IF(ENTRY!B279="H",ENTRY!A279,"na")</f>
        <v>na</v>
      </c>
      <c r="S279" s="178" t="str">
        <f>IF(ENTRY!B279="H",ENTRY!D279,"na")</f>
        <v>na</v>
      </c>
      <c r="T279" s="178" t="str">
        <f>IF(ENTRY!B279="H",ENTRY!B279,"na")</f>
        <v>na</v>
      </c>
      <c r="U279" s="178" t="str">
        <f>IF(ENTRY!B279="H",ENTRY!E279,"na")</f>
        <v>na</v>
      </c>
      <c r="V279" s="178" t="str">
        <f>IFERROR((COUNTIF($W$3:W279,W279)-1)*0.0001+W279,"NA")</f>
        <v>NA</v>
      </c>
      <c r="W279" s="178" t="str">
        <f>IF(ENTRY!B279="H",ENTRY!BJ279,"na")</f>
        <v>na</v>
      </c>
      <c r="X279" s="178" t="str">
        <f>IF(ENTRY!B279="H",ENTRY!BK279,"na")</f>
        <v>na</v>
      </c>
    </row>
    <row r="280" spans="2:24" x14ac:dyDescent="0.25">
      <c r="B280" s="178" t="str">
        <f>IF(ENTRY!B280="S",ENTRY!A280,"na")</f>
        <v>na</v>
      </c>
      <c r="C280" s="178" t="str">
        <f>IF(ENTRY!B280="S",ENTRY!D280,"na")</f>
        <v>na</v>
      </c>
      <c r="D280" s="178" t="str">
        <f>IF(ENTRY!B280="S",ENTRY!B280,"na")</f>
        <v>na</v>
      </c>
      <c r="E280" s="178" t="str">
        <f>IF(ENTRY!B280="S",ENTRY!E280,"na")</f>
        <v>na</v>
      </c>
      <c r="F280" s="178" t="str">
        <f>IFERROR((COUNTIF($G$3:G280,G280)-1)*0.0001+G280,"NA")</f>
        <v>NA</v>
      </c>
      <c r="G280" s="178" t="str">
        <f>IF(ENTRY!B280="S",ENTRY!BJ280,"na")</f>
        <v>na</v>
      </c>
      <c r="H280" s="217" t="str">
        <f>IF(ENTRY!B280="S",ENTRY!BK280,"na")</f>
        <v>na</v>
      </c>
      <c r="J280" s="178" t="str">
        <f>IF(ENTRY!B280="C",ENTRY!A280,"na")</f>
        <v>na</v>
      </c>
      <c r="K280" s="178" t="str">
        <f>IF(ENTRY!B280="C",ENTRY!D280,"na")</f>
        <v>na</v>
      </c>
      <c r="L280" s="178" t="str">
        <f>IF(ENTRY!B280="C",ENTRY!B280,"na")</f>
        <v>na</v>
      </c>
      <c r="M280" s="178" t="str">
        <f>IF(ENTRY!B280="C",ENTRY!E280,"na")</f>
        <v>na</v>
      </c>
      <c r="N280" s="178" t="str">
        <f>IFERROR((COUNTIF($O$3:O280,O280)-1)*0.0001+O280,"NA")</f>
        <v>NA</v>
      </c>
      <c r="O280" s="178" t="str">
        <f>IF(ENTRY!B280="C",ENTRY!BJ280,"na")</f>
        <v>na</v>
      </c>
      <c r="P280" s="178" t="str">
        <f>IF(ENTRY!B280="C",ENTRY!BK280,"na")</f>
        <v>na</v>
      </c>
      <c r="R280" s="178" t="str">
        <f>IF(ENTRY!B280="H",ENTRY!A280,"na")</f>
        <v>na</v>
      </c>
      <c r="S280" s="178" t="str">
        <f>IF(ENTRY!B280="H",ENTRY!D280,"na")</f>
        <v>na</v>
      </c>
      <c r="T280" s="178" t="str">
        <f>IF(ENTRY!B280="H",ENTRY!B280,"na")</f>
        <v>na</v>
      </c>
      <c r="U280" s="178" t="str">
        <f>IF(ENTRY!B280="H",ENTRY!E280,"na")</f>
        <v>na</v>
      </c>
      <c r="V280" s="178" t="str">
        <f>IFERROR((COUNTIF($W$3:W280,W280)-1)*0.0001+W280,"NA")</f>
        <v>NA</v>
      </c>
      <c r="W280" s="178" t="str">
        <f>IF(ENTRY!B280="H",ENTRY!BJ280,"na")</f>
        <v>na</v>
      </c>
      <c r="X280" s="178" t="str">
        <f>IF(ENTRY!B280="H",ENTRY!BK280,"na")</f>
        <v>na</v>
      </c>
    </row>
    <row r="281" spans="2:24" x14ac:dyDescent="0.25">
      <c r="B281" s="178" t="str">
        <f>IF(ENTRY!B281="S",ENTRY!A281,"na")</f>
        <v>na</v>
      </c>
      <c r="C281" s="178" t="str">
        <f>IF(ENTRY!B281="S",ENTRY!D281,"na")</f>
        <v>na</v>
      </c>
      <c r="D281" s="178" t="str">
        <f>IF(ENTRY!B281="S",ENTRY!B281,"na")</f>
        <v>na</v>
      </c>
      <c r="E281" s="178" t="str">
        <f>IF(ENTRY!B281="S",ENTRY!E281,"na")</f>
        <v>na</v>
      </c>
      <c r="F281" s="178" t="str">
        <f>IFERROR((COUNTIF($G$3:G281,G281)-1)*0.0001+G281,"NA")</f>
        <v>NA</v>
      </c>
      <c r="G281" s="178" t="str">
        <f>IF(ENTRY!B281="S",ENTRY!BJ281,"na")</f>
        <v>na</v>
      </c>
      <c r="H281" s="217" t="str">
        <f>IF(ENTRY!B281="S",ENTRY!BK281,"na")</f>
        <v>na</v>
      </c>
      <c r="J281" s="178" t="str">
        <f>IF(ENTRY!B281="C",ENTRY!A281,"na")</f>
        <v>na</v>
      </c>
      <c r="K281" s="178" t="str">
        <f>IF(ENTRY!B281="C",ENTRY!D281,"na")</f>
        <v>na</v>
      </c>
      <c r="L281" s="178" t="str">
        <f>IF(ENTRY!B281="C",ENTRY!B281,"na")</f>
        <v>na</v>
      </c>
      <c r="M281" s="178" t="str">
        <f>IF(ENTRY!B281="C",ENTRY!E281,"na")</f>
        <v>na</v>
      </c>
      <c r="N281" s="178" t="str">
        <f>IFERROR((COUNTIF($O$3:O281,O281)-1)*0.0001+O281,"NA")</f>
        <v>NA</v>
      </c>
      <c r="O281" s="178" t="str">
        <f>IF(ENTRY!B281="C",ENTRY!BJ281,"na")</f>
        <v>na</v>
      </c>
      <c r="P281" s="178" t="str">
        <f>IF(ENTRY!B281="C",ENTRY!BK281,"na")</f>
        <v>na</v>
      </c>
      <c r="R281" s="178" t="str">
        <f>IF(ENTRY!B281="H",ENTRY!A281,"na")</f>
        <v>na</v>
      </c>
      <c r="S281" s="178" t="str">
        <f>IF(ENTRY!B281="H",ENTRY!D281,"na")</f>
        <v>na</v>
      </c>
      <c r="T281" s="178" t="str">
        <f>IF(ENTRY!B281="H",ENTRY!B281,"na")</f>
        <v>na</v>
      </c>
      <c r="U281" s="178" t="str">
        <f>IF(ENTRY!B281="H",ENTRY!E281,"na")</f>
        <v>na</v>
      </c>
      <c r="V281" s="178" t="str">
        <f>IFERROR((COUNTIF($W$3:W281,W281)-1)*0.0001+W281,"NA")</f>
        <v>NA</v>
      </c>
      <c r="W281" s="178" t="str">
        <f>IF(ENTRY!B281="H",ENTRY!BJ281,"na")</f>
        <v>na</v>
      </c>
      <c r="X281" s="178" t="str">
        <f>IF(ENTRY!B281="H",ENTRY!BK281,"na")</f>
        <v>na</v>
      </c>
    </row>
    <row r="282" spans="2:24" x14ac:dyDescent="0.25">
      <c r="B282" s="178" t="str">
        <f>IF(ENTRY!B282="S",ENTRY!A282,"na")</f>
        <v>na</v>
      </c>
      <c r="C282" s="178" t="str">
        <f>IF(ENTRY!B282="S",ENTRY!D282,"na")</f>
        <v>na</v>
      </c>
      <c r="D282" s="178" t="str">
        <f>IF(ENTRY!B282="S",ENTRY!B282,"na")</f>
        <v>na</v>
      </c>
      <c r="E282" s="178" t="str">
        <f>IF(ENTRY!B282="S",ENTRY!E282,"na")</f>
        <v>na</v>
      </c>
      <c r="F282" s="178" t="str">
        <f>IFERROR((COUNTIF($G$3:G282,G282)-1)*0.0001+G282,"NA")</f>
        <v>NA</v>
      </c>
      <c r="G282" s="178" t="str">
        <f>IF(ENTRY!B282="S",ENTRY!BJ282,"na")</f>
        <v>na</v>
      </c>
      <c r="H282" s="217" t="str">
        <f>IF(ENTRY!B282="S",ENTRY!BK282,"na")</f>
        <v>na</v>
      </c>
      <c r="J282" s="178" t="str">
        <f>IF(ENTRY!B282="C",ENTRY!A282,"na")</f>
        <v>na</v>
      </c>
      <c r="K282" s="178" t="str">
        <f>IF(ENTRY!B282="C",ENTRY!D282,"na")</f>
        <v>na</v>
      </c>
      <c r="L282" s="178" t="str">
        <f>IF(ENTRY!B282="C",ENTRY!B282,"na")</f>
        <v>na</v>
      </c>
      <c r="M282" s="178" t="str">
        <f>IF(ENTRY!B282="C",ENTRY!E282,"na")</f>
        <v>na</v>
      </c>
      <c r="N282" s="178" t="str">
        <f>IFERROR((COUNTIF($O$3:O282,O282)-1)*0.0001+O282,"NA")</f>
        <v>NA</v>
      </c>
      <c r="O282" s="178" t="str">
        <f>IF(ENTRY!B282="C",ENTRY!BJ282,"na")</f>
        <v>na</v>
      </c>
      <c r="P282" s="178" t="str">
        <f>IF(ENTRY!B282="C",ENTRY!BK282,"na")</f>
        <v>na</v>
      </c>
      <c r="R282" s="178" t="str">
        <f>IF(ENTRY!B282="H",ENTRY!A282,"na")</f>
        <v>na</v>
      </c>
      <c r="S282" s="178" t="str">
        <f>IF(ENTRY!B282="H",ENTRY!D282,"na")</f>
        <v>na</v>
      </c>
      <c r="T282" s="178" t="str">
        <f>IF(ENTRY!B282="H",ENTRY!B282,"na")</f>
        <v>na</v>
      </c>
      <c r="U282" s="178" t="str">
        <f>IF(ENTRY!B282="H",ENTRY!E282,"na")</f>
        <v>na</v>
      </c>
      <c r="V282" s="178" t="str">
        <f>IFERROR((COUNTIF($W$3:W282,W282)-1)*0.0001+W282,"NA")</f>
        <v>NA</v>
      </c>
      <c r="W282" s="178" t="str">
        <f>IF(ENTRY!B282="H",ENTRY!BJ282,"na")</f>
        <v>na</v>
      </c>
      <c r="X282" s="178" t="str">
        <f>IF(ENTRY!B282="H",ENTRY!BK282,"na")</f>
        <v>na</v>
      </c>
    </row>
    <row r="283" spans="2:24" x14ac:dyDescent="0.25">
      <c r="B283" s="178" t="str">
        <f>IF(ENTRY!B283="S",ENTRY!A283,"na")</f>
        <v>na</v>
      </c>
      <c r="C283" s="178" t="str">
        <f>IF(ENTRY!B283="S",ENTRY!D283,"na")</f>
        <v>na</v>
      </c>
      <c r="D283" s="178" t="str">
        <f>IF(ENTRY!B283="S",ENTRY!B283,"na")</f>
        <v>na</v>
      </c>
      <c r="E283" s="178" t="str">
        <f>IF(ENTRY!B283="S",ENTRY!E283,"na")</f>
        <v>na</v>
      </c>
      <c r="F283" s="178" t="str">
        <f>IFERROR((COUNTIF($G$3:G283,G283)-1)*0.0001+G283,"NA")</f>
        <v>NA</v>
      </c>
      <c r="G283" s="178" t="str">
        <f>IF(ENTRY!B283="S",ENTRY!BJ283,"na")</f>
        <v>na</v>
      </c>
      <c r="H283" s="217" t="str">
        <f>IF(ENTRY!B283="S",ENTRY!BK283,"na")</f>
        <v>na</v>
      </c>
      <c r="J283" s="178" t="str">
        <f>IF(ENTRY!B283="C",ENTRY!A283,"na")</f>
        <v>na</v>
      </c>
      <c r="K283" s="178" t="str">
        <f>IF(ENTRY!B283="C",ENTRY!D283,"na")</f>
        <v>na</v>
      </c>
      <c r="L283" s="178" t="str">
        <f>IF(ENTRY!B283="C",ENTRY!B283,"na")</f>
        <v>na</v>
      </c>
      <c r="M283" s="178" t="str">
        <f>IF(ENTRY!B283="C",ENTRY!E283,"na")</f>
        <v>na</v>
      </c>
      <c r="N283" s="178" t="str">
        <f>IFERROR((COUNTIF($O$3:O283,O283)-1)*0.0001+O283,"NA")</f>
        <v>NA</v>
      </c>
      <c r="O283" s="178" t="str">
        <f>IF(ENTRY!B283="C",ENTRY!BJ283,"na")</f>
        <v>na</v>
      </c>
      <c r="P283" s="178" t="str">
        <f>IF(ENTRY!B283="C",ENTRY!BK283,"na")</f>
        <v>na</v>
      </c>
      <c r="R283" s="178" t="str">
        <f>IF(ENTRY!B283="H",ENTRY!A283,"na")</f>
        <v>na</v>
      </c>
      <c r="S283" s="178" t="str">
        <f>IF(ENTRY!B283="H",ENTRY!D283,"na")</f>
        <v>na</v>
      </c>
      <c r="T283" s="178" t="str">
        <f>IF(ENTRY!B283="H",ENTRY!B283,"na")</f>
        <v>na</v>
      </c>
      <c r="U283" s="178" t="str">
        <f>IF(ENTRY!B283="H",ENTRY!E283,"na")</f>
        <v>na</v>
      </c>
      <c r="V283" s="178" t="str">
        <f>IFERROR((COUNTIF($W$3:W283,W283)-1)*0.0001+W283,"NA")</f>
        <v>NA</v>
      </c>
      <c r="W283" s="178" t="str">
        <f>IF(ENTRY!B283="H",ENTRY!BJ283,"na")</f>
        <v>na</v>
      </c>
      <c r="X283" s="178" t="str">
        <f>IF(ENTRY!B283="H",ENTRY!BK283,"na")</f>
        <v>na</v>
      </c>
    </row>
    <row r="284" spans="2:24" x14ac:dyDescent="0.25">
      <c r="B284" s="178" t="str">
        <f>IF(ENTRY!B284="S",ENTRY!A284,"na")</f>
        <v>na</v>
      </c>
      <c r="C284" s="178" t="str">
        <f>IF(ENTRY!B284="S",ENTRY!D284,"na")</f>
        <v>na</v>
      </c>
      <c r="D284" s="178" t="str">
        <f>IF(ENTRY!B284="S",ENTRY!B284,"na")</f>
        <v>na</v>
      </c>
      <c r="E284" s="178" t="str">
        <f>IF(ENTRY!B284="S",ENTRY!E284,"na")</f>
        <v>na</v>
      </c>
      <c r="F284" s="178" t="str">
        <f>IFERROR((COUNTIF($G$3:G284,G284)-1)*0.0001+G284,"NA")</f>
        <v>NA</v>
      </c>
      <c r="G284" s="178" t="str">
        <f>IF(ENTRY!B284="S",ENTRY!BJ284,"na")</f>
        <v>na</v>
      </c>
      <c r="H284" s="217" t="str">
        <f>IF(ENTRY!B284="S",ENTRY!BK284,"na")</f>
        <v>na</v>
      </c>
      <c r="J284" s="178" t="str">
        <f>IF(ENTRY!B284="C",ENTRY!A284,"na")</f>
        <v>na</v>
      </c>
      <c r="K284" s="178" t="str">
        <f>IF(ENTRY!B284="C",ENTRY!D284,"na")</f>
        <v>na</v>
      </c>
      <c r="L284" s="178" t="str">
        <f>IF(ENTRY!B284="C",ENTRY!B284,"na")</f>
        <v>na</v>
      </c>
      <c r="M284" s="178" t="str">
        <f>IF(ENTRY!B284="C",ENTRY!E284,"na")</f>
        <v>na</v>
      </c>
      <c r="N284" s="178" t="str">
        <f>IFERROR((COUNTIF($O$3:O284,O284)-1)*0.0001+O284,"NA")</f>
        <v>NA</v>
      </c>
      <c r="O284" s="178" t="str">
        <f>IF(ENTRY!B284="C",ENTRY!BJ284,"na")</f>
        <v>na</v>
      </c>
      <c r="P284" s="178" t="str">
        <f>IF(ENTRY!B284="C",ENTRY!BK284,"na")</f>
        <v>na</v>
      </c>
      <c r="R284" s="178" t="str">
        <f>IF(ENTRY!B284="H",ENTRY!A284,"na")</f>
        <v>na</v>
      </c>
      <c r="S284" s="178" t="str">
        <f>IF(ENTRY!B284="H",ENTRY!D284,"na")</f>
        <v>na</v>
      </c>
      <c r="T284" s="178" t="str">
        <f>IF(ENTRY!B284="H",ENTRY!B284,"na")</f>
        <v>na</v>
      </c>
      <c r="U284" s="178" t="str">
        <f>IF(ENTRY!B284="H",ENTRY!E284,"na")</f>
        <v>na</v>
      </c>
      <c r="V284" s="178" t="str">
        <f>IFERROR((COUNTIF($W$3:W284,W284)-1)*0.0001+W284,"NA")</f>
        <v>NA</v>
      </c>
      <c r="W284" s="178" t="str">
        <f>IF(ENTRY!B284="H",ENTRY!BJ284,"na")</f>
        <v>na</v>
      </c>
      <c r="X284" s="178" t="str">
        <f>IF(ENTRY!B284="H",ENTRY!BK284,"na")</f>
        <v>na</v>
      </c>
    </row>
    <row r="285" spans="2:24" x14ac:dyDescent="0.25">
      <c r="B285" s="178" t="str">
        <f>IF(ENTRY!B285="S",ENTRY!A285,"na")</f>
        <v>na</v>
      </c>
      <c r="C285" s="178" t="str">
        <f>IF(ENTRY!B285="S",ENTRY!D285,"na")</f>
        <v>na</v>
      </c>
      <c r="D285" s="178" t="str">
        <f>IF(ENTRY!B285="S",ENTRY!B285,"na")</f>
        <v>na</v>
      </c>
      <c r="E285" s="178" t="str">
        <f>IF(ENTRY!B285="S",ENTRY!E285,"na")</f>
        <v>na</v>
      </c>
      <c r="F285" s="178" t="str">
        <f>IFERROR((COUNTIF($G$3:G285,G285)-1)*0.0001+G285,"NA")</f>
        <v>NA</v>
      </c>
      <c r="G285" s="178" t="str">
        <f>IF(ENTRY!B285="S",ENTRY!BJ285,"na")</f>
        <v>na</v>
      </c>
      <c r="H285" s="217" t="str">
        <f>IF(ENTRY!B285="S",ENTRY!BK285,"na")</f>
        <v>na</v>
      </c>
      <c r="J285" s="178" t="str">
        <f>IF(ENTRY!B285="C",ENTRY!A285,"na")</f>
        <v>na</v>
      </c>
      <c r="K285" s="178" t="str">
        <f>IF(ENTRY!B285="C",ENTRY!D285,"na")</f>
        <v>na</v>
      </c>
      <c r="L285" s="178" t="str">
        <f>IF(ENTRY!B285="C",ENTRY!B285,"na")</f>
        <v>na</v>
      </c>
      <c r="M285" s="178" t="str">
        <f>IF(ENTRY!B285="C",ENTRY!E285,"na")</f>
        <v>na</v>
      </c>
      <c r="N285" s="178" t="str">
        <f>IFERROR((COUNTIF($O$3:O285,O285)-1)*0.0001+O285,"NA")</f>
        <v>NA</v>
      </c>
      <c r="O285" s="178" t="str">
        <f>IF(ENTRY!B285="C",ENTRY!BJ285,"na")</f>
        <v>na</v>
      </c>
      <c r="P285" s="178" t="str">
        <f>IF(ENTRY!B285="C",ENTRY!BK285,"na")</f>
        <v>na</v>
      </c>
      <c r="R285" s="178" t="str">
        <f>IF(ENTRY!B285="H",ENTRY!A285,"na")</f>
        <v>na</v>
      </c>
      <c r="S285" s="178" t="str">
        <f>IF(ENTRY!B285="H",ENTRY!D285,"na")</f>
        <v>na</v>
      </c>
      <c r="T285" s="178" t="str">
        <f>IF(ENTRY!B285="H",ENTRY!B285,"na")</f>
        <v>na</v>
      </c>
      <c r="U285" s="178" t="str">
        <f>IF(ENTRY!B285="H",ENTRY!E285,"na")</f>
        <v>na</v>
      </c>
      <c r="V285" s="178" t="str">
        <f>IFERROR((COUNTIF($W$3:W285,W285)-1)*0.0001+W285,"NA")</f>
        <v>NA</v>
      </c>
      <c r="W285" s="178" t="str">
        <f>IF(ENTRY!B285="H",ENTRY!BJ285,"na")</f>
        <v>na</v>
      </c>
      <c r="X285" s="178" t="str">
        <f>IF(ENTRY!B285="H",ENTRY!BK285,"na")</f>
        <v>na</v>
      </c>
    </row>
    <row r="286" spans="2:24" x14ac:dyDescent="0.25">
      <c r="B286" s="178" t="str">
        <f>IF(ENTRY!B286="S",ENTRY!A286,"na")</f>
        <v>na</v>
      </c>
      <c r="C286" s="178" t="str">
        <f>IF(ENTRY!B286="S",ENTRY!D286,"na")</f>
        <v>na</v>
      </c>
      <c r="D286" s="178" t="str">
        <f>IF(ENTRY!B286="S",ENTRY!B286,"na")</f>
        <v>na</v>
      </c>
      <c r="E286" s="178" t="str">
        <f>IF(ENTRY!B286="S",ENTRY!E286,"na")</f>
        <v>na</v>
      </c>
      <c r="F286" s="178" t="str">
        <f>IFERROR((COUNTIF($G$3:G286,G286)-1)*0.0001+G286,"NA")</f>
        <v>NA</v>
      </c>
      <c r="G286" s="178" t="str">
        <f>IF(ENTRY!B286="S",ENTRY!BJ286,"na")</f>
        <v>na</v>
      </c>
      <c r="H286" s="217" t="str">
        <f>IF(ENTRY!B286="S",ENTRY!BK286,"na")</f>
        <v>na</v>
      </c>
      <c r="J286" s="178" t="str">
        <f>IF(ENTRY!B286="C",ENTRY!A286,"na")</f>
        <v>na</v>
      </c>
      <c r="K286" s="178" t="str">
        <f>IF(ENTRY!B286="C",ENTRY!D286,"na")</f>
        <v>na</v>
      </c>
      <c r="L286" s="178" t="str">
        <f>IF(ENTRY!B286="C",ENTRY!B286,"na")</f>
        <v>na</v>
      </c>
      <c r="M286" s="178" t="str">
        <f>IF(ENTRY!B286="C",ENTRY!E286,"na")</f>
        <v>na</v>
      </c>
      <c r="N286" s="178" t="str">
        <f>IFERROR((COUNTIF($O$3:O286,O286)-1)*0.0001+O286,"NA")</f>
        <v>NA</v>
      </c>
      <c r="O286" s="178" t="str">
        <f>IF(ENTRY!B286="C",ENTRY!BJ286,"na")</f>
        <v>na</v>
      </c>
      <c r="P286" s="178" t="str">
        <f>IF(ENTRY!B286="C",ENTRY!BK286,"na")</f>
        <v>na</v>
      </c>
      <c r="R286" s="178" t="str">
        <f>IF(ENTRY!B286="H",ENTRY!A286,"na")</f>
        <v>na</v>
      </c>
      <c r="S286" s="178" t="str">
        <f>IF(ENTRY!B286="H",ENTRY!D286,"na")</f>
        <v>na</v>
      </c>
      <c r="T286" s="178" t="str">
        <f>IF(ENTRY!B286="H",ENTRY!B286,"na")</f>
        <v>na</v>
      </c>
      <c r="U286" s="178" t="str">
        <f>IF(ENTRY!B286="H",ENTRY!E286,"na")</f>
        <v>na</v>
      </c>
      <c r="V286" s="178" t="str">
        <f>IFERROR((COUNTIF($W$3:W286,W286)-1)*0.0001+W286,"NA")</f>
        <v>NA</v>
      </c>
      <c r="W286" s="178" t="str">
        <f>IF(ENTRY!B286="H",ENTRY!BJ286,"na")</f>
        <v>na</v>
      </c>
      <c r="X286" s="178" t="str">
        <f>IF(ENTRY!B286="H",ENTRY!BK286,"na")</f>
        <v>na</v>
      </c>
    </row>
    <row r="287" spans="2:24" x14ac:dyDescent="0.25">
      <c r="B287" s="178" t="str">
        <f>IF(ENTRY!B287="S",ENTRY!A287,"na")</f>
        <v>na</v>
      </c>
      <c r="C287" s="178" t="str">
        <f>IF(ENTRY!B287="S",ENTRY!D287,"na")</f>
        <v>na</v>
      </c>
      <c r="D287" s="178" t="str">
        <f>IF(ENTRY!B287="S",ENTRY!B287,"na")</f>
        <v>na</v>
      </c>
      <c r="E287" s="178" t="str">
        <f>IF(ENTRY!B287="S",ENTRY!E287,"na")</f>
        <v>na</v>
      </c>
      <c r="F287" s="178" t="str">
        <f>IFERROR((COUNTIF($G$3:G287,G287)-1)*0.0001+G287,"NA")</f>
        <v>NA</v>
      </c>
      <c r="G287" s="178" t="str">
        <f>IF(ENTRY!B287="S",ENTRY!BJ287,"na")</f>
        <v>na</v>
      </c>
      <c r="H287" s="217" t="str">
        <f>IF(ENTRY!B287="S",ENTRY!BK287,"na")</f>
        <v>na</v>
      </c>
      <c r="J287" s="178" t="str">
        <f>IF(ENTRY!B287="C",ENTRY!A287,"na")</f>
        <v>na</v>
      </c>
      <c r="K287" s="178" t="str">
        <f>IF(ENTRY!B287="C",ENTRY!D287,"na")</f>
        <v>na</v>
      </c>
      <c r="L287" s="178" t="str">
        <f>IF(ENTRY!B287="C",ENTRY!B287,"na")</f>
        <v>na</v>
      </c>
      <c r="M287" s="178" t="str">
        <f>IF(ENTRY!B287="C",ENTRY!E287,"na")</f>
        <v>na</v>
      </c>
      <c r="N287" s="178" t="str">
        <f>IFERROR((COUNTIF($O$3:O287,O287)-1)*0.0001+O287,"NA")</f>
        <v>NA</v>
      </c>
      <c r="O287" s="178" t="str">
        <f>IF(ENTRY!B287="C",ENTRY!BJ287,"na")</f>
        <v>na</v>
      </c>
      <c r="P287" s="178" t="str">
        <f>IF(ENTRY!B287="C",ENTRY!BK287,"na")</f>
        <v>na</v>
      </c>
      <c r="R287" s="178" t="str">
        <f>IF(ENTRY!B287="H",ENTRY!A287,"na")</f>
        <v>na</v>
      </c>
      <c r="S287" s="178" t="str">
        <f>IF(ENTRY!B287="H",ENTRY!D287,"na")</f>
        <v>na</v>
      </c>
      <c r="T287" s="178" t="str">
        <f>IF(ENTRY!B287="H",ENTRY!B287,"na")</f>
        <v>na</v>
      </c>
      <c r="U287" s="178" t="str">
        <f>IF(ENTRY!B287="H",ENTRY!E287,"na")</f>
        <v>na</v>
      </c>
      <c r="V287" s="178" t="str">
        <f>IFERROR((COUNTIF($W$3:W287,W287)-1)*0.0001+W287,"NA")</f>
        <v>NA</v>
      </c>
      <c r="W287" s="178" t="str">
        <f>IF(ENTRY!B287="H",ENTRY!BJ287,"na")</f>
        <v>na</v>
      </c>
      <c r="X287" s="178" t="str">
        <f>IF(ENTRY!B287="H",ENTRY!BK287,"na")</f>
        <v>na</v>
      </c>
    </row>
    <row r="288" spans="2:24" x14ac:dyDescent="0.25">
      <c r="B288" s="178" t="str">
        <f>IF(ENTRY!B288="S",ENTRY!A288,"na")</f>
        <v>na</v>
      </c>
      <c r="C288" s="178" t="str">
        <f>IF(ENTRY!B288="S",ENTRY!D288,"na")</f>
        <v>na</v>
      </c>
      <c r="D288" s="178" t="str">
        <f>IF(ENTRY!B288="S",ENTRY!B288,"na")</f>
        <v>na</v>
      </c>
      <c r="E288" s="178" t="str">
        <f>IF(ENTRY!B288="S",ENTRY!E288,"na")</f>
        <v>na</v>
      </c>
      <c r="F288" s="178" t="str">
        <f>IFERROR((COUNTIF($G$3:G288,G288)-1)*0.0001+G288,"NA")</f>
        <v>NA</v>
      </c>
      <c r="G288" s="178" t="str">
        <f>IF(ENTRY!B288="S",ENTRY!BJ288,"na")</f>
        <v>na</v>
      </c>
      <c r="H288" s="217" t="str">
        <f>IF(ENTRY!B288="S",ENTRY!BK288,"na")</f>
        <v>na</v>
      </c>
      <c r="J288" s="178" t="str">
        <f>IF(ENTRY!B288="C",ENTRY!A288,"na")</f>
        <v>na</v>
      </c>
      <c r="K288" s="178" t="str">
        <f>IF(ENTRY!B288="C",ENTRY!D288,"na")</f>
        <v>na</v>
      </c>
      <c r="L288" s="178" t="str">
        <f>IF(ENTRY!B288="C",ENTRY!B288,"na")</f>
        <v>na</v>
      </c>
      <c r="M288" s="178" t="str">
        <f>IF(ENTRY!B288="C",ENTRY!E288,"na")</f>
        <v>na</v>
      </c>
      <c r="N288" s="178" t="str">
        <f>IFERROR((COUNTIF($O$3:O288,O288)-1)*0.0001+O288,"NA")</f>
        <v>NA</v>
      </c>
      <c r="O288" s="178" t="str">
        <f>IF(ENTRY!B288="C",ENTRY!BJ288,"na")</f>
        <v>na</v>
      </c>
      <c r="P288" s="178" t="str">
        <f>IF(ENTRY!B288="C",ENTRY!BK288,"na")</f>
        <v>na</v>
      </c>
      <c r="R288" s="178" t="str">
        <f>IF(ENTRY!B288="H",ENTRY!A288,"na")</f>
        <v>na</v>
      </c>
      <c r="S288" s="178" t="str">
        <f>IF(ENTRY!B288="H",ENTRY!D288,"na")</f>
        <v>na</v>
      </c>
      <c r="T288" s="178" t="str">
        <f>IF(ENTRY!B288="H",ENTRY!B288,"na")</f>
        <v>na</v>
      </c>
      <c r="U288" s="178" t="str">
        <f>IF(ENTRY!B288="H",ENTRY!E288,"na")</f>
        <v>na</v>
      </c>
      <c r="V288" s="178" t="str">
        <f>IFERROR((COUNTIF($W$3:W288,W288)-1)*0.0001+W288,"NA")</f>
        <v>NA</v>
      </c>
      <c r="W288" s="178" t="str">
        <f>IF(ENTRY!B288="H",ENTRY!BJ288,"na")</f>
        <v>na</v>
      </c>
      <c r="X288" s="178" t="str">
        <f>IF(ENTRY!B288="H",ENTRY!BK288,"na")</f>
        <v>na</v>
      </c>
    </row>
    <row r="289" spans="2:24" x14ac:dyDescent="0.25">
      <c r="B289" s="178" t="str">
        <f>IF(ENTRY!B289="S",ENTRY!A289,"na")</f>
        <v>na</v>
      </c>
      <c r="C289" s="178" t="str">
        <f>IF(ENTRY!B289="S",ENTRY!D289,"na")</f>
        <v>na</v>
      </c>
      <c r="D289" s="178" t="str">
        <f>IF(ENTRY!B289="S",ENTRY!B289,"na")</f>
        <v>na</v>
      </c>
      <c r="E289" s="178" t="str">
        <f>IF(ENTRY!B289="S",ENTRY!E289,"na")</f>
        <v>na</v>
      </c>
      <c r="F289" s="178" t="str">
        <f>IFERROR((COUNTIF($G$3:G289,G289)-1)*0.0001+G289,"NA")</f>
        <v>NA</v>
      </c>
      <c r="G289" s="178" t="str">
        <f>IF(ENTRY!B289="S",ENTRY!BJ289,"na")</f>
        <v>na</v>
      </c>
      <c r="H289" s="217" t="str">
        <f>IF(ENTRY!B289="S",ENTRY!BK289,"na")</f>
        <v>na</v>
      </c>
      <c r="J289" s="178" t="str">
        <f>IF(ENTRY!B289="C",ENTRY!A289,"na")</f>
        <v>na</v>
      </c>
      <c r="K289" s="178" t="str">
        <f>IF(ENTRY!B289="C",ENTRY!D289,"na")</f>
        <v>na</v>
      </c>
      <c r="L289" s="178" t="str">
        <f>IF(ENTRY!B289="C",ENTRY!B289,"na")</f>
        <v>na</v>
      </c>
      <c r="M289" s="178" t="str">
        <f>IF(ENTRY!B289="C",ENTRY!E289,"na")</f>
        <v>na</v>
      </c>
      <c r="N289" s="178" t="str">
        <f>IFERROR((COUNTIF($O$3:O289,O289)-1)*0.0001+O289,"NA")</f>
        <v>NA</v>
      </c>
      <c r="O289" s="178" t="str">
        <f>IF(ENTRY!B289="C",ENTRY!BJ289,"na")</f>
        <v>na</v>
      </c>
      <c r="P289" s="178" t="str">
        <f>IF(ENTRY!B289="C",ENTRY!BK289,"na")</f>
        <v>na</v>
      </c>
      <c r="R289" s="178" t="str">
        <f>IF(ENTRY!B289="H",ENTRY!A289,"na")</f>
        <v>na</v>
      </c>
      <c r="S289" s="178" t="str">
        <f>IF(ENTRY!B289="H",ENTRY!D289,"na")</f>
        <v>na</v>
      </c>
      <c r="T289" s="178" t="str">
        <f>IF(ENTRY!B289="H",ENTRY!B289,"na")</f>
        <v>na</v>
      </c>
      <c r="U289" s="178" t="str">
        <f>IF(ENTRY!B289="H",ENTRY!E289,"na")</f>
        <v>na</v>
      </c>
      <c r="V289" s="178" t="str">
        <f>IFERROR((COUNTIF($W$3:W289,W289)-1)*0.0001+W289,"NA")</f>
        <v>NA</v>
      </c>
      <c r="W289" s="178" t="str">
        <f>IF(ENTRY!B289="H",ENTRY!BJ289,"na")</f>
        <v>na</v>
      </c>
      <c r="X289" s="178" t="str">
        <f>IF(ENTRY!B289="H",ENTRY!BK289,"na")</f>
        <v>na</v>
      </c>
    </row>
    <row r="290" spans="2:24" x14ac:dyDescent="0.25">
      <c r="B290" s="178" t="str">
        <f>IF(ENTRY!B290="S",ENTRY!A290,"na")</f>
        <v>na</v>
      </c>
      <c r="C290" s="178" t="str">
        <f>IF(ENTRY!B290="S",ENTRY!D290,"na")</f>
        <v>na</v>
      </c>
      <c r="D290" s="178" t="str">
        <f>IF(ENTRY!B290="S",ENTRY!B290,"na")</f>
        <v>na</v>
      </c>
      <c r="E290" s="178" t="str">
        <f>IF(ENTRY!B290="S",ENTRY!E290,"na")</f>
        <v>na</v>
      </c>
      <c r="F290" s="178" t="str">
        <f>IFERROR((COUNTIF($G$3:G290,G290)-1)*0.0001+G290,"NA")</f>
        <v>NA</v>
      </c>
      <c r="G290" s="178" t="str">
        <f>IF(ENTRY!B290="S",ENTRY!BJ290,"na")</f>
        <v>na</v>
      </c>
      <c r="H290" s="217" t="str">
        <f>IF(ENTRY!B290="S",ENTRY!BK290,"na")</f>
        <v>na</v>
      </c>
      <c r="J290" s="178" t="str">
        <f>IF(ENTRY!B290="C",ENTRY!A290,"na")</f>
        <v>na</v>
      </c>
      <c r="K290" s="178" t="str">
        <f>IF(ENTRY!B290="C",ENTRY!D290,"na")</f>
        <v>na</v>
      </c>
      <c r="L290" s="178" t="str">
        <f>IF(ENTRY!B290="C",ENTRY!B290,"na")</f>
        <v>na</v>
      </c>
      <c r="M290" s="178" t="str">
        <f>IF(ENTRY!B290="C",ENTRY!E290,"na")</f>
        <v>na</v>
      </c>
      <c r="N290" s="178" t="str">
        <f>IFERROR((COUNTIF($O$3:O290,O290)-1)*0.0001+O290,"NA")</f>
        <v>NA</v>
      </c>
      <c r="O290" s="178" t="str">
        <f>IF(ENTRY!B290="C",ENTRY!BJ290,"na")</f>
        <v>na</v>
      </c>
      <c r="P290" s="178" t="str">
        <f>IF(ENTRY!B290="C",ENTRY!BK290,"na")</f>
        <v>na</v>
      </c>
      <c r="R290" s="178" t="str">
        <f>IF(ENTRY!B290="H",ENTRY!A290,"na")</f>
        <v>na</v>
      </c>
      <c r="S290" s="178" t="str">
        <f>IF(ENTRY!B290="H",ENTRY!D290,"na")</f>
        <v>na</v>
      </c>
      <c r="T290" s="178" t="str">
        <f>IF(ENTRY!B290="H",ENTRY!B290,"na")</f>
        <v>na</v>
      </c>
      <c r="U290" s="178" t="str">
        <f>IF(ENTRY!B290="H",ENTRY!E290,"na")</f>
        <v>na</v>
      </c>
      <c r="V290" s="178" t="str">
        <f>IFERROR((COUNTIF($W$3:W290,W290)-1)*0.0001+W290,"NA")</f>
        <v>NA</v>
      </c>
      <c r="W290" s="178" t="str">
        <f>IF(ENTRY!B290="H",ENTRY!BJ290,"na")</f>
        <v>na</v>
      </c>
      <c r="X290" s="178" t="str">
        <f>IF(ENTRY!B290="H",ENTRY!BK290,"na")</f>
        <v>na</v>
      </c>
    </row>
    <row r="291" spans="2:24" x14ac:dyDescent="0.25">
      <c r="B291" s="178" t="str">
        <f>IF(ENTRY!B291="S",ENTRY!A291,"na")</f>
        <v>na</v>
      </c>
      <c r="C291" s="178" t="str">
        <f>IF(ENTRY!B291="S",ENTRY!D291,"na")</f>
        <v>na</v>
      </c>
      <c r="D291" s="178" t="str">
        <f>IF(ENTRY!B291="S",ENTRY!B291,"na")</f>
        <v>na</v>
      </c>
      <c r="E291" s="178" t="str">
        <f>IF(ENTRY!B291="S",ENTRY!E291,"na")</f>
        <v>na</v>
      </c>
      <c r="F291" s="178" t="str">
        <f>IFERROR((COUNTIF($G$3:G291,G291)-1)*0.0001+G291,"NA")</f>
        <v>NA</v>
      </c>
      <c r="G291" s="178" t="str">
        <f>IF(ENTRY!B291="S",ENTRY!BJ291,"na")</f>
        <v>na</v>
      </c>
      <c r="H291" s="217" t="str">
        <f>IF(ENTRY!B291="S",ENTRY!BK291,"na")</f>
        <v>na</v>
      </c>
      <c r="J291" s="178" t="str">
        <f>IF(ENTRY!B291="C",ENTRY!A291,"na")</f>
        <v>na</v>
      </c>
      <c r="K291" s="178" t="str">
        <f>IF(ENTRY!B291="C",ENTRY!D291,"na")</f>
        <v>na</v>
      </c>
      <c r="L291" s="178" t="str">
        <f>IF(ENTRY!B291="C",ENTRY!B291,"na")</f>
        <v>na</v>
      </c>
      <c r="M291" s="178" t="str">
        <f>IF(ENTRY!B291="C",ENTRY!E291,"na")</f>
        <v>na</v>
      </c>
      <c r="N291" s="178" t="str">
        <f>IFERROR((COUNTIF($O$3:O291,O291)-1)*0.0001+O291,"NA")</f>
        <v>NA</v>
      </c>
      <c r="O291" s="178" t="str">
        <f>IF(ENTRY!B291="C",ENTRY!BJ291,"na")</f>
        <v>na</v>
      </c>
      <c r="P291" s="178" t="str">
        <f>IF(ENTRY!B291="C",ENTRY!BK291,"na")</f>
        <v>na</v>
      </c>
      <c r="R291" s="178" t="str">
        <f>IF(ENTRY!B291="H",ENTRY!A291,"na")</f>
        <v>na</v>
      </c>
      <c r="S291" s="178" t="str">
        <f>IF(ENTRY!B291="H",ENTRY!D291,"na")</f>
        <v>na</v>
      </c>
      <c r="T291" s="178" t="str">
        <f>IF(ENTRY!B291="H",ENTRY!B291,"na")</f>
        <v>na</v>
      </c>
      <c r="U291" s="178" t="str">
        <f>IF(ENTRY!B291="H",ENTRY!E291,"na")</f>
        <v>na</v>
      </c>
      <c r="V291" s="178" t="str">
        <f>IFERROR((COUNTIF($W$3:W291,W291)-1)*0.0001+W291,"NA")</f>
        <v>NA</v>
      </c>
      <c r="W291" s="178" t="str">
        <f>IF(ENTRY!B291="H",ENTRY!BJ291,"na")</f>
        <v>na</v>
      </c>
      <c r="X291" s="178" t="str">
        <f>IF(ENTRY!B291="H",ENTRY!BK291,"na")</f>
        <v>na</v>
      </c>
    </row>
    <row r="292" spans="2:24" x14ac:dyDescent="0.25">
      <c r="B292" s="178" t="str">
        <f>IF(ENTRY!B292="S",ENTRY!A292,"na")</f>
        <v>na</v>
      </c>
      <c r="C292" s="178" t="str">
        <f>IF(ENTRY!B292="S",ENTRY!D292,"na")</f>
        <v>na</v>
      </c>
      <c r="D292" s="178" t="str">
        <f>IF(ENTRY!B292="S",ENTRY!B292,"na")</f>
        <v>na</v>
      </c>
      <c r="E292" s="178" t="str">
        <f>IF(ENTRY!B292="S",ENTRY!E292,"na")</f>
        <v>na</v>
      </c>
      <c r="F292" s="178" t="str">
        <f>IFERROR((COUNTIF($G$3:G292,G292)-1)*0.0001+G292,"NA")</f>
        <v>NA</v>
      </c>
      <c r="G292" s="178" t="str">
        <f>IF(ENTRY!B292="S",ENTRY!BJ292,"na")</f>
        <v>na</v>
      </c>
      <c r="H292" s="217" t="str">
        <f>IF(ENTRY!B292="S",ENTRY!BK292,"na")</f>
        <v>na</v>
      </c>
      <c r="J292" s="178" t="str">
        <f>IF(ENTRY!B292="C",ENTRY!A292,"na")</f>
        <v>na</v>
      </c>
      <c r="K292" s="178" t="str">
        <f>IF(ENTRY!B292="C",ENTRY!D292,"na")</f>
        <v>na</v>
      </c>
      <c r="L292" s="178" t="str">
        <f>IF(ENTRY!B292="C",ENTRY!B292,"na")</f>
        <v>na</v>
      </c>
      <c r="M292" s="178" t="str">
        <f>IF(ENTRY!B292="C",ENTRY!E292,"na")</f>
        <v>na</v>
      </c>
      <c r="N292" s="178" t="str">
        <f>IFERROR((COUNTIF($O$3:O292,O292)-1)*0.0001+O292,"NA")</f>
        <v>NA</v>
      </c>
      <c r="O292" s="178" t="str">
        <f>IF(ENTRY!B292="C",ENTRY!BJ292,"na")</f>
        <v>na</v>
      </c>
      <c r="P292" s="178" t="str">
        <f>IF(ENTRY!B292="C",ENTRY!BK292,"na")</f>
        <v>na</v>
      </c>
      <c r="R292" s="178" t="str">
        <f>IF(ENTRY!B292="H",ENTRY!A292,"na")</f>
        <v>na</v>
      </c>
      <c r="S292" s="178" t="str">
        <f>IF(ENTRY!B292="H",ENTRY!D292,"na")</f>
        <v>na</v>
      </c>
      <c r="T292" s="178" t="str">
        <f>IF(ENTRY!B292="H",ENTRY!B292,"na")</f>
        <v>na</v>
      </c>
      <c r="U292" s="178" t="str">
        <f>IF(ENTRY!B292="H",ENTRY!E292,"na")</f>
        <v>na</v>
      </c>
      <c r="V292" s="178" t="str">
        <f>IFERROR((COUNTIF($W$3:W292,W292)-1)*0.0001+W292,"NA")</f>
        <v>NA</v>
      </c>
      <c r="W292" s="178" t="str">
        <f>IF(ENTRY!B292="H",ENTRY!BJ292,"na")</f>
        <v>na</v>
      </c>
      <c r="X292" s="178" t="str">
        <f>IF(ENTRY!B292="H",ENTRY!BK292,"na")</f>
        <v>na</v>
      </c>
    </row>
    <row r="293" spans="2:24" x14ac:dyDescent="0.25">
      <c r="B293" s="178" t="str">
        <f>IF(ENTRY!B293="S",ENTRY!A293,"na")</f>
        <v>na</v>
      </c>
      <c r="C293" s="178" t="str">
        <f>IF(ENTRY!B293="S",ENTRY!D293,"na")</f>
        <v>na</v>
      </c>
      <c r="D293" s="178" t="str">
        <f>IF(ENTRY!B293="S",ENTRY!B293,"na")</f>
        <v>na</v>
      </c>
      <c r="E293" s="178" t="str">
        <f>IF(ENTRY!B293="S",ENTRY!E293,"na")</f>
        <v>na</v>
      </c>
      <c r="F293" s="178" t="str">
        <f>IFERROR((COUNTIF($G$3:G293,G293)-1)*0.0001+G293,"NA")</f>
        <v>NA</v>
      </c>
      <c r="G293" s="178" t="str">
        <f>IF(ENTRY!B293="S",ENTRY!BJ293,"na")</f>
        <v>na</v>
      </c>
      <c r="H293" s="217" t="str">
        <f>IF(ENTRY!B293="S",ENTRY!BK293,"na")</f>
        <v>na</v>
      </c>
      <c r="J293" s="178" t="str">
        <f>IF(ENTRY!B293="C",ENTRY!A293,"na")</f>
        <v>na</v>
      </c>
      <c r="K293" s="178" t="str">
        <f>IF(ENTRY!B293="C",ENTRY!D293,"na")</f>
        <v>na</v>
      </c>
      <c r="L293" s="178" t="str">
        <f>IF(ENTRY!B293="C",ENTRY!B293,"na")</f>
        <v>na</v>
      </c>
      <c r="M293" s="178" t="str">
        <f>IF(ENTRY!B293="C",ENTRY!E293,"na")</f>
        <v>na</v>
      </c>
      <c r="N293" s="178" t="str">
        <f>IFERROR((COUNTIF($O$3:O293,O293)-1)*0.0001+O293,"NA")</f>
        <v>NA</v>
      </c>
      <c r="O293" s="178" t="str">
        <f>IF(ENTRY!B293="C",ENTRY!BJ293,"na")</f>
        <v>na</v>
      </c>
      <c r="P293" s="178" t="str">
        <f>IF(ENTRY!B293="C",ENTRY!BK293,"na")</f>
        <v>na</v>
      </c>
      <c r="R293" s="178" t="str">
        <f>IF(ENTRY!B293="H",ENTRY!A293,"na")</f>
        <v>na</v>
      </c>
      <c r="S293" s="178" t="str">
        <f>IF(ENTRY!B293="H",ENTRY!D293,"na")</f>
        <v>na</v>
      </c>
      <c r="T293" s="178" t="str">
        <f>IF(ENTRY!B293="H",ENTRY!B293,"na")</f>
        <v>na</v>
      </c>
      <c r="U293" s="178" t="str">
        <f>IF(ENTRY!B293="H",ENTRY!E293,"na")</f>
        <v>na</v>
      </c>
      <c r="V293" s="178" t="str">
        <f>IFERROR((COUNTIF($W$3:W293,W293)-1)*0.0001+W293,"NA")</f>
        <v>NA</v>
      </c>
      <c r="W293" s="178" t="str">
        <f>IF(ENTRY!B293="H",ENTRY!BJ293,"na")</f>
        <v>na</v>
      </c>
      <c r="X293" s="178" t="str">
        <f>IF(ENTRY!B293="H",ENTRY!BK293,"na")</f>
        <v>na</v>
      </c>
    </row>
    <row r="294" spans="2:24" x14ac:dyDescent="0.25">
      <c r="B294" s="178" t="str">
        <f>IF(ENTRY!B294="S",ENTRY!A294,"na")</f>
        <v>na</v>
      </c>
      <c r="C294" s="178" t="str">
        <f>IF(ENTRY!B294="S",ENTRY!D294,"na")</f>
        <v>na</v>
      </c>
      <c r="D294" s="178" t="str">
        <f>IF(ENTRY!B294="S",ENTRY!B294,"na")</f>
        <v>na</v>
      </c>
      <c r="E294" s="178" t="str">
        <f>IF(ENTRY!B294="S",ENTRY!E294,"na")</f>
        <v>na</v>
      </c>
      <c r="F294" s="178" t="str">
        <f>IFERROR((COUNTIF($G$3:G294,G294)-1)*0.0001+G294,"NA")</f>
        <v>NA</v>
      </c>
      <c r="G294" s="178" t="str">
        <f>IF(ENTRY!B294="S",ENTRY!BJ294,"na")</f>
        <v>na</v>
      </c>
      <c r="H294" s="217" t="str">
        <f>IF(ENTRY!B294="S",ENTRY!BK294,"na")</f>
        <v>na</v>
      </c>
      <c r="J294" s="178" t="str">
        <f>IF(ENTRY!B294="C",ENTRY!A294,"na")</f>
        <v>na</v>
      </c>
      <c r="K294" s="178" t="str">
        <f>IF(ENTRY!B294="C",ENTRY!D294,"na")</f>
        <v>na</v>
      </c>
      <c r="L294" s="178" t="str">
        <f>IF(ENTRY!B294="C",ENTRY!B294,"na")</f>
        <v>na</v>
      </c>
      <c r="M294" s="178" t="str">
        <f>IF(ENTRY!B294="C",ENTRY!E294,"na")</f>
        <v>na</v>
      </c>
      <c r="N294" s="178" t="str">
        <f>IFERROR((COUNTIF($O$3:O294,O294)-1)*0.0001+O294,"NA")</f>
        <v>NA</v>
      </c>
      <c r="O294" s="178" t="str">
        <f>IF(ENTRY!B294="C",ENTRY!BJ294,"na")</f>
        <v>na</v>
      </c>
      <c r="P294" s="178" t="str">
        <f>IF(ENTRY!B294="C",ENTRY!BK294,"na")</f>
        <v>na</v>
      </c>
      <c r="R294" s="178" t="str">
        <f>IF(ENTRY!B294="H",ENTRY!A294,"na")</f>
        <v>na</v>
      </c>
      <c r="S294" s="178" t="str">
        <f>IF(ENTRY!B294="H",ENTRY!D294,"na")</f>
        <v>na</v>
      </c>
      <c r="T294" s="178" t="str">
        <f>IF(ENTRY!B294="H",ENTRY!B294,"na")</f>
        <v>na</v>
      </c>
      <c r="U294" s="178" t="str">
        <f>IF(ENTRY!B294="H",ENTRY!E294,"na")</f>
        <v>na</v>
      </c>
      <c r="V294" s="178" t="str">
        <f>IFERROR((COUNTIF($W$3:W294,W294)-1)*0.0001+W294,"NA")</f>
        <v>NA</v>
      </c>
      <c r="W294" s="178" t="str">
        <f>IF(ENTRY!B294="H",ENTRY!BJ294,"na")</f>
        <v>na</v>
      </c>
      <c r="X294" s="178" t="str">
        <f>IF(ENTRY!B294="H",ENTRY!BK294,"na")</f>
        <v>na</v>
      </c>
    </row>
    <row r="295" spans="2:24" x14ac:dyDescent="0.25">
      <c r="B295" s="178" t="str">
        <f>IF(ENTRY!B295="S",ENTRY!A295,"na")</f>
        <v>na</v>
      </c>
      <c r="C295" s="178" t="str">
        <f>IF(ENTRY!B295="S",ENTRY!D295,"na")</f>
        <v>na</v>
      </c>
      <c r="D295" s="178" t="str">
        <f>IF(ENTRY!B295="S",ENTRY!B295,"na")</f>
        <v>na</v>
      </c>
      <c r="E295" s="178" t="str">
        <f>IF(ENTRY!B295="S",ENTRY!E295,"na")</f>
        <v>na</v>
      </c>
      <c r="F295" s="178" t="str">
        <f>IFERROR((COUNTIF($G$3:G295,G295)-1)*0.0001+G295,"NA")</f>
        <v>NA</v>
      </c>
      <c r="G295" s="178" t="str">
        <f>IF(ENTRY!B295="S",ENTRY!BJ295,"na")</f>
        <v>na</v>
      </c>
      <c r="H295" s="217" t="str">
        <f>IF(ENTRY!B295="S",ENTRY!BK295,"na")</f>
        <v>na</v>
      </c>
      <c r="J295" s="178" t="str">
        <f>IF(ENTRY!B295="C",ENTRY!A295,"na")</f>
        <v>na</v>
      </c>
      <c r="K295" s="178" t="str">
        <f>IF(ENTRY!B295="C",ENTRY!D295,"na")</f>
        <v>na</v>
      </c>
      <c r="L295" s="178" t="str">
        <f>IF(ENTRY!B295="C",ENTRY!B295,"na")</f>
        <v>na</v>
      </c>
      <c r="M295" s="178" t="str">
        <f>IF(ENTRY!B295="C",ENTRY!E295,"na")</f>
        <v>na</v>
      </c>
      <c r="N295" s="178" t="str">
        <f>IFERROR((COUNTIF($O$3:O295,O295)-1)*0.0001+O295,"NA")</f>
        <v>NA</v>
      </c>
      <c r="O295" s="178" t="str">
        <f>IF(ENTRY!B295="C",ENTRY!BJ295,"na")</f>
        <v>na</v>
      </c>
      <c r="P295" s="178" t="str">
        <f>IF(ENTRY!B295="C",ENTRY!BK295,"na")</f>
        <v>na</v>
      </c>
      <c r="R295" s="178" t="str">
        <f>IF(ENTRY!B295="H",ENTRY!A295,"na")</f>
        <v>na</v>
      </c>
      <c r="S295" s="178" t="str">
        <f>IF(ENTRY!B295="H",ENTRY!D295,"na")</f>
        <v>na</v>
      </c>
      <c r="T295" s="178" t="str">
        <f>IF(ENTRY!B295="H",ENTRY!B295,"na")</f>
        <v>na</v>
      </c>
      <c r="U295" s="178" t="str">
        <f>IF(ENTRY!B295="H",ENTRY!E295,"na")</f>
        <v>na</v>
      </c>
      <c r="V295" s="178" t="str">
        <f>IFERROR((COUNTIF($W$3:W295,W295)-1)*0.0001+W295,"NA")</f>
        <v>NA</v>
      </c>
      <c r="W295" s="178" t="str">
        <f>IF(ENTRY!B295="H",ENTRY!BJ295,"na")</f>
        <v>na</v>
      </c>
      <c r="X295" s="178" t="str">
        <f>IF(ENTRY!B295="H",ENTRY!BK295,"na")</f>
        <v>na</v>
      </c>
    </row>
    <row r="296" spans="2:24" x14ac:dyDescent="0.25">
      <c r="B296" s="178" t="str">
        <f>IF(ENTRY!B296="S",ENTRY!A296,"na")</f>
        <v>na</v>
      </c>
      <c r="C296" s="178" t="str">
        <f>IF(ENTRY!B296="S",ENTRY!D296,"na")</f>
        <v>na</v>
      </c>
      <c r="D296" s="178" t="str">
        <f>IF(ENTRY!B296="S",ENTRY!B296,"na")</f>
        <v>na</v>
      </c>
      <c r="E296" s="178" t="str">
        <f>IF(ENTRY!B296="S",ENTRY!E296,"na")</f>
        <v>na</v>
      </c>
      <c r="F296" s="178" t="str">
        <f>IFERROR((COUNTIF($G$3:G296,G296)-1)*0.0001+G296,"NA")</f>
        <v>NA</v>
      </c>
      <c r="G296" s="178" t="str">
        <f>IF(ENTRY!B296="S",ENTRY!BJ296,"na")</f>
        <v>na</v>
      </c>
      <c r="H296" s="217" t="str">
        <f>IF(ENTRY!B296="S",ENTRY!BK296,"na")</f>
        <v>na</v>
      </c>
      <c r="J296" s="178" t="str">
        <f>IF(ENTRY!B296="C",ENTRY!A296,"na")</f>
        <v>na</v>
      </c>
      <c r="K296" s="178" t="str">
        <f>IF(ENTRY!B296="C",ENTRY!D296,"na")</f>
        <v>na</v>
      </c>
      <c r="L296" s="178" t="str">
        <f>IF(ENTRY!B296="C",ENTRY!B296,"na")</f>
        <v>na</v>
      </c>
      <c r="M296" s="178" t="str">
        <f>IF(ENTRY!B296="C",ENTRY!E296,"na")</f>
        <v>na</v>
      </c>
      <c r="N296" s="178" t="str">
        <f>IFERROR((COUNTIF($O$3:O296,O296)-1)*0.0001+O296,"NA")</f>
        <v>NA</v>
      </c>
      <c r="O296" s="178" t="str">
        <f>IF(ENTRY!B296="C",ENTRY!BJ296,"na")</f>
        <v>na</v>
      </c>
      <c r="P296" s="178" t="str">
        <f>IF(ENTRY!B296="C",ENTRY!BK296,"na")</f>
        <v>na</v>
      </c>
      <c r="R296" s="178" t="str">
        <f>IF(ENTRY!B296="H",ENTRY!A296,"na")</f>
        <v>na</v>
      </c>
      <c r="S296" s="178" t="str">
        <f>IF(ENTRY!B296="H",ENTRY!D296,"na")</f>
        <v>na</v>
      </c>
      <c r="T296" s="178" t="str">
        <f>IF(ENTRY!B296="H",ENTRY!B296,"na")</f>
        <v>na</v>
      </c>
      <c r="U296" s="178" t="str">
        <f>IF(ENTRY!B296="H",ENTRY!E296,"na")</f>
        <v>na</v>
      </c>
      <c r="V296" s="178" t="str">
        <f>IFERROR((COUNTIF($W$3:W296,W296)-1)*0.0001+W296,"NA")</f>
        <v>NA</v>
      </c>
      <c r="W296" s="178" t="str">
        <f>IF(ENTRY!B296="H",ENTRY!BJ296,"na")</f>
        <v>na</v>
      </c>
      <c r="X296" s="178" t="str">
        <f>IF(ENTRY!B296="H",ENTRY!BK296,"na")</f>
        <v>na</v>
      </c>
    </row>
    <row r="297" spans="2:24" x14ac:dyDescent="0.25">
      <c r="B297" s="178" t="str">
        <f>IF(ENTRY!B297="S",ENTRY!A297,"na")</f>
        <v>na</v>
      </c>
      <c r="C297" s="178" t="str">
        <f>IF(ENTRY!B297="S",ENTRY!D297,"na")</f>
        <v>na</v>
      </c>
      <c r="D297" s="178" t="str">
        <f>IF(ENTRY!B297="S",ENTRY!B297,"na")</f>
        <v>na</v>
      </c>
      <c r="E297" s="178" t="str">
        <f>IF(ENTRY!B297="S",ENTRY!E297,"na")</f>
        <v>na</v>
      </c>
      <c r="F297" s="178" t="str">
        <f>IFERROR((COUNTIF($G$3:G297,G297)-1)*0.0001+G297,"NA")</f>
        <v>NA</v>
      </c>
      <c r="G297" s="178" t="str">
        <f>IF(ENTRY!B297="S",ENTRY!BJ297,"na")</f>
        <v>na</v>
      </c>
      <c r="H297" s="217" t="str">
        <f>IF(ENTRY!B297="S",ENTRY!BK297,"na")</f>
        <v>na</v>
      </c>
      <c r="J297" s="178" t="str">
        <f>IF(ENTRY!B297="C",ENTRY!A297,"na")</f>
        <v>na</v>
      </c>
      <c r="K297" s="178" t="str">
        <f>IF(ENTRY!B297="C",ENTRY!D297,"na")</f>
        <v>na</v>
      </c>
      <c r="L297" s="178" t="str">
        <f>IF(ENTRY!B297="C",ENTRY!B297,"na")</f>
        <v>na</v>
      </c>
      <c r="M297" s="178" t="str">
        <f>IF(ENTRY!B297="C",ENTRY!E297,"na")</f>
        <v>na</v>
      </c>
      <c r="N297" s="178" t="str">
        <f>IFERROR((COUNTIF($O$3:O297,O297)-1)*0.0001+O297,"NA")</f>
        <v>NA</v>
      </c>
      <c r="O297" s="178" t="str">
        <f>IF(ENTRY!B297="C",ENTRY!BJ297,"na")</f>
        <v>na</v>
      </c>
      <c r="P297" s="178" t="str">
        <f>IF(ENTRY!B297="C",ENTRY!BK297,"na")</f>
        <v>na</v>
      </c>
      <c r="R297" s="178" t="str">
        <f>IF(ENTRY!B297="H",ENTRY!A297,"na")</f>
        <v>na</v>
      </c>
      <c r="S297" s="178" t="str">
        <f>IF(ENTRY!B297="H",ENTRY!D297,"na")</f>
        <v>na</v>
      </c>
      <c r="T297" s="178" t="str">
        <f>IF(ENTRY!B297="H",ENTRY!B297,"na")</f>
        <v>na</v>
      </c>
      <c r="U297" s="178" t="str">
        <f>IF(ENTRY!B297="H",ENTRY!E297,"na")</f>
        <v>na</v>
      </c>
      <c r="V297" s="178" t="str">
        <f>IFERROR((COUNTIF($W$3:W297,W297)-1)*0.0001+W297,"NA")</f>
        <v>NA</v>
      </c>
      <c r="W297" s="178" t="str">
        <f>IF(ENTRY!B297="H",ENTRY!BJ297,"na")</f>
        <v>na</v>
      </c>
      <c r="X297" s="178" t="str">
        <f>IF(ENTRY!B297="H",ENTRY!BK297,"na")</f>
        <v>na</v>
      </c>
    </row>
    <row r="298" spans="2:24" x14ac:dyDescent="0.25">
      <c r="B298" s="178" t="str">
        <f>IF(ENTRY!B298="S",ENTRY!A298,"na")</f>
        <v>na</v>
      </c>
      <c r="C298" s="178" t="str">
        <f>IF(ENTRY!B298="S",ENTRY!D298,"na")</f>
        <v>na</v>
      </c>
      <c r="D298" s="178" t="str">
        <f>IF(ENTRY!B298="S",ENTRY!B298,"na")</f>
        <v>na</v>
      </c>
      <c r="E298" s="178" t="str">
        <f>IF(ENTRY!B298="S",ENTRY!E298,"na")</f>
        <v>na</v>
      </c>
      <c r="F298" s="178" t="str">
        <f>IFERROR((COUNTIF($G$3:G298,G298)-1)*0.0001+G298,"NA")</f>
        <v>NA</v>
      </c>
      <c r="G298" s="178" t="str">
        <f>IF(ENTRY!B298="S",ENTRY!BJ298,"na")</f>
        <v>na</v>
      </c>
      <c r="H298" s="217" t="str">
        <f>IF(ENTRY!B298="S",ENTRY!BK298,"na")</f>
        <v>na</v>
      </c>
      <c r="J298" s="178" t="str">
        <f>IF(ENTRY!B298="C",ENTRY!A298,"na")</f>
        <v>na</v>
      </c>
      <c r="K298" s="178" t="str">
        <f>IF(ENTRY!B298="C",ENTRY!D298,"na")</f>
        <v>na</v>
      </c>
      <c r="L298" s="178" t="str">
        <f>IF(ENTRY!B298="C",ENTRY!B298,"na")</f>
        <v>na</v>
      </c>
      <c r="M298" s="178" t="str">
        <f>IF(ENTRY!B298="C",ENTRY!E298,"na")</f>
        <v>na</v>
      </c>
      <c r="N298" s="178" t="str">
        <f>IFERROR((COUNTIF($O$3:O298,O298)-1)*0.0001+O298,"NA")</f>
        <v>NA</v>
      </c>
      <c r="O298" s="178" t="str">
        <f>IF(ENTRY!B298="C",ENTRY!BJ298,"na")</f>
        <v>na</v>
      </c>
      <c r="P298" s="178" t="str">
        <f>IF(ENTRY!B298="C",ENTRY!BK298,"na")</f>
        <v>na</v>
      </c>
      <c r="R298" s="178" t="str">
        <f>IF(ENTRY!B298="H",ENTRY!A298,"na")</f>
        <v>na</v>
      </c>
      <c r="S298" s="178" t="str">
        <f>IF(ENTRY!B298="H",ENTRY!D298,"na")</f>
        <v>na</v>
      </c>
      <c r="T298" s="178" t="str">
        <f>IF(ENTRY!B298="H",ENTRY!B298,"na")</f>
        <v>na</v>
      </c>
      <c r="U298" s="178" t="str">
        <f>IF(ENTRY!B298="H",ENTRY!E298,"na")</f>
        <v>na</v>
      </c>
      <c r="V298" s="178" t="str">
        <f>IFERROR((COUNTIF($W$3:W298,W298)-1)*0.0001+W298,"NA")</f>
        <v>NA</v>
      </c>
      <c r="W298" s="178" t="str">
        <f>IF(ENTRY!B298="H",ENTRY!BJ298,"na")</f>
        <v>na</v>
      </c>
      <c r="X298" s="178" t="str">
        <f>IF(ENTRY!B298="H",ENTRY!BK298,"na")</f>
        <v>na</v>
      </c>
    </row>
    <row r="299" spans="2:24" x14ac:dyDescent="0.25">
      <c r="B299" s="178" t="str">
        <f>IF(ENTRY!B299="S",ENTRY!A299,"na")</f>
        <v>na</v>
      </c>
      <c r="C299" s="178" t="str">
        <f>IF(ENTRY!B299="S",ENTRY!D299,"na")</f>
        <v>na</v>
      </c>
      <c r="D299" s="178" t="str">
        <f>IF(ENTRY!B299="S",ENTRY!B299,"na")</f>
        <v>na</v>
      </c>
      <c r="E299" s="178" t="str">
        <f>IF(ENTRY!B299="S",ENTRY!E299,"na")</f>
        <v>na</v>
      </c>
      <c r="F299" s="178" t="str">
        <f>IFERROR((COUNTIF($G$3:G299,G299)-1)*0.0001+G299,"NA")</f>
        <v>NA</v>
      </c>
      <c r="G299" s="178" t="str">
        <f>IF(ENTRY!B299="S",ENTRY!BJ299,"na")</f>
        <v>na</v>
      </c>
      <c r="H299" s="217" t="str">
        <f>IF(ENTRY!B299="S",ENTRY!BK299,"na")</f>
        <v>na</v>
      </c>
      <c r="J299" s="178" t="str">
        <f>IF(ENTRY!B299="C",ENTRY!A299,"na")</f>
        <v>na</v>
      </c>
      <c r="K299" s="178" t="str">
        <f>IF(ENTRY!B299="C",ENTRY!D299,"na")</f>
        <v>na</v>
      </c>
      <c r="L299" s="178" t="str">
        <f>IF(ENTRY!B299="C",ENTRY!B299,"na")</f>
        <v>na</v>
      </c>
      <c r="M299" s="178" t="str">
        <f>IF(ENTRY!B299="C",ENTRY!E299,"na")</f>
        <v>na</v>
      </c>
      <c r="N299" s="178" t="str">
        <f>IFERROR((COUNTIF($O$3:O299,O299)-1)*0.0001+O299,"NA")</f>
        <v>NA</v>
      </c>
      <c r="O299" s="178" t="str">
        <f>IF(ENTRY!B299="C",ENTRY!BJ299,"na")</f>
        <v>na</v>
      </c>
      <c r="P299" s="178" t="str">
        <f>IF(ENTRY!B299="C",ENTRY!BK299,"na")</f>
        <v>na</v>
      </c>
      <c r="R299" s="178" t="str">
        <f>IF(ENTRY!B299="H",ENTRY!A299,"na")</f>
        <v>na</v>
      </c>
      <c r="S299" s="178" t="str">
        <f>IF(ENTRY!B299="H",ENTRY!D299,"na")</f>
        <v>na</v>
      </c>
      <c r="T299" s="178" t="str">
        <f>IF(ENTRY!B299="H",ENTRY!B299,"na")</f>
        <v>na</v>
      </c>
      <c r="U299" s="178" t="str">
        <f>IF(ENTRY!B299="H",ENTRY!E299,"na")</f>
        <v>na</v>
      </c>
      <c r="V299" s="178" t="str">
        <f>IFERROR((COUNTIF($W$3:W299,W299)-1)*0.0001+W299,"NA")</f>
        <v>NA</v>
      </c>
      <c r="W299" s="178" t="str">
        <f>IF(ENTRY!B299="H",ENTRY!BJ299,"na")</f>
        <v>na</v>
      </c>
      <c r="X299" s="178" t="str">
        <f>IF(ENTRY!B299="H",ENTRY!BK299,"na")</f>
        <v>na</v>
      </c>
    </row>
    <row r="300" spans="2:24" x14ac:dyDescent="0.25">
      <c r="B300" s="178" t="str">
        <f>IF(ENTRY!B300="S",ENTRY!A300,"na")</f>
        <v>na</v>
      </c>
      <c r="C300" s="178" t="str">
        <f>IF(ENTRY!B300="S",ENTRY!D300,"na")</f>
        <v>na</v>
      </c>
      <c r="D300" s="178" t="str">
        <f>IF(ENTRY!B300="S",ENTRY!B300,"na")</f>
        <v>na</v>
      </c>
      <c r="E300" s="178" t="str">
        <f>IF(ENTRY!B300="S",ENTRY!E300,"na")</f>
        <v>na</v>
      </c>
      <c r="F300" s="178" t="str">
        <f>IFERROR((COUNTIF($G$3:G300,G300)-1)*0.0001+G300,"NA")</f>
        <v>NA</v>
      </c>
      <c r="G300" s="178" t="str">
        <f>IF(ENTRY!B300="S",ENTRY!BJ300,"na")</f>
        <v>na</v>
      </c>
      <c r="H300" s="217" t="str">
        <f>IF(ENTRY!B300="S",ENTRY!BK300,"na")</f>
        <v>na</v>
      </c>
      <c r="J300" s="178" t="str">
        <f>IF(ENTRY!B300="C",ENTRY!A300,"na")</f>
        <v>na</v>
      </c>
      <c r="K300" s="178" t="str">
        <f>IF(ENTRY!B300="C",ENTRY!D300,"na")</f>
        <v>na</v>
      </c>
      <c r="L300" s="178" t="str">
        <f>IF(ENTRY!B300="C",ENTRY!B300,"na")</f>
        <v>na</v>
      </c>
      <c r="M300" s="178" t="str">
        <f>IF(ENTRY!B300="C",ENTRY!E300,"na")</f>
        <v>na</v>
      </c>
      <c r="N300" s="178" t="str">
        <f>IFERROR((COUNTIF($O$3:O300,O300)-1)*0.0001+O300,"NA")</f>
        <v>NA</v>
      </c>
      <c r="O300" s="178" t="str">
        <f>IF(ENTRY!B300="C",ENTRY!BJ300,"na")</f>
        <v>na</v>
      </c>
      <c r="P300" s="178" t="str">
        <f>IF(ENTRY!B300="C",ENTRY!BK300,"na")</f>
        <v>na</v>
      </c>
      <c r="R300" s="178" t="str">
        <f>IF(ENTRY!B300="H",ENTRY!A300,"na")</f>
        <v>na</v>
      </c>
      <c r="S300" s="178" t="str">
        <f>IF(ENTRY!B300="H",ENTRY!D300,"na")</f>
        <v>na</v>
      </c>
      <c r="T300" s="178" t="str">
        <f>IF(ENTRY!B300="H",ENTRY!B300,"na")</f>
        <v>na</v>
      </c>
      <c r="U300" s="178" t="str">
        <f>IF(ENTRY!B300="H",ENTRY!E300,"na")</f>
        <v>na</v>
      </c>
      <c r="V300" s="178" t="str">
        <f>IFERROR((COUNTIF($W$3:W300,W300)-1)*0.0001+W300,"NA")</f>
        <v>NA</v>
      </c>
      <c r="W300" s="178" t="str">
        <f>IF(ENTRY!B300="H",ENTRY!BJ300,"na")</f>
        <v>na</v>
      </c>
      <c r="X300" s="178" t="str">
        <f>IF(ENTRY!B300="H",ENTRY!BK300,"na")</f>
        <v>na</v>
      </c>
    </row>
    <row r="301" spans="2:24" x14ac:dyDescent="0.25">
      <c r="B301" s="178" t="str">
        <f>IF(ENTRY!B301="S",ENTRY!A301,"na")</f>
        <v>na</v>
      </c>
      <c r="C301" s="178" t="str">
        <f>IF(ENTRY!B301="S",ENTRY!D301,"na")</f>
        <v>na</v>
      </c>
      <c r="D301" s="178" t="str">
        <f>IF(ENTRY!B301="S",ENTRY!B301,"na")</f>
        <v>na</v>
      </c>
      <c r="E301" s="178" t="str">
        <f>IF(ENTRY!B301="S",ENTRY!E301,"na")</f>
        <v>na</v>
      </c>
      <c r="F301" s="178" t="str">
        <f>IFERROR((COUNTIF($G$3:G301,G301)-1)*0.0001+G301,"NA")</f>
        <v>NA</v>
      </c>
      <c r="G301" s="178" t="str">
        <f>IF(ENTRY!B301="S",ENTRY!BJ301,"na")</f>
        <v>na</v>
      </c>
      <c r="H301" s="217" t="str">
        <f>IF(ENTRY!B301="S",ENTRY!BK301,"na")</f>
        <v>na</v>
      </c>
      <c r="J301" s="178" t="str">
        <f>IF(ENTRY!B301="C",ENTRY!A301,"na")</f>
        <v>na</v>
      </c>
      <c r="K301" s="178" t="str">
        <f>IF(ENTRY!B301="C",ENTRY!D301,"na")</f>
        <v>na</v>
      </c>
      <c r="L301" s="178" t="str">
        <f>IF(ENTRY!B301="C",ENTRY!B301,"na")</f>
        <v>na</v>
      </c>
      <c r="M301" s="178" t="str">
        <f>IF(ENTRY!B301="C",ENTRY!E301,"na")</f>
        <v>na</v>
      </c>
      <c r="N301" s="178" t="str">
        <f>IFERROR((COUNTIF($O$3:O301,O301)-1)*0.0001+O301,"NA")</f>
        <v>NA</v>
      </c>
      <c r="O301" s="178" t="str">
        <f>IF(ENTRY!B301="C",ENTRY!BJ301,"na")</f>
        <v>na</v>
      </c>
      <c r="P301" s="178" t="str">
        <f>IF(ENTRY!B301="C",ENTRY!BK301,"na")</f>
        <v>na</v>
      </c>
      <c r="R301" s="178" t="str">
        <f>IF(ENTRY!B301="H",ENTRY!A301,"na")</f>
        <v>na</v>
      </c>
      <c r="S301" s="178" t="str">
        <f>IF(ENTRY!B301="H",ENTRY!D301,"na")</f>
        <v>na</v>
      </c>
      <c r="T301" s="178" t="str">
        <f>IF(ENTRY!B301="H",ENTRY!B301,"na")</f>
        <v>na</v>
      </c>
      <c r="U301" s="178" t="str">
        <f>IF(ENTRY!B301="H",ENTRY!E301,"na")</f>
        <v>na</v>
      </c>
      <c r="V301" s="178" t="str">
        <f>IFERROR((COUNTIF($W$3:W301,W301)-1)*0.0001+W301,"NA")</f>
        <v>NA</v>
      </c>
      <c r="W301" s="178" t="str">
        <f>IF(ENTRY!B301="H",ENTRY!BJ301,"na")</f>
        <v>na</v>
      </c>
      <c r="X301" s="178" t="str">
        <f>IF(ENTRY!B301="H",ENTRY!BK301,"na")</f>
        <v>na</v>
      </c>
    </row>
    <row r="302" spans="2:24" x14ac:dyDescent="0.25">
      <c r="B302" s="178" t="str">
        <f>IF(ENTRY!B302="S",ENTRY!A302,"na")</f>
        <v>na</v>
      </c>
      <c r="C302" s="178" t="str">
        <f>IF(ENTRY!B302="S",ENTRY!D302,"na")</f>
        <v>na</v>
      </c>
      <c r="D302" s="178" t="str">
        <f>IF(ENTRY!B302="S",ENTRY!B302,"na")</f>
        <v>na</v>
      </c>
      <c r="E302" s="178" t="str">
        <f>IF(ENTRY!B302="S",ENTRY!E302,"na")</f>
        <v>na</v>
      </c>
      <c r="F302" s="178" t="str">
        <f>IFERROR((COUNTIF($G$3:G302,G302)-1)*0.0001+G302,"NA")</f>
        <v>NA</v>
      </c>
      <c r="G302" s="178" t="str">
        <f>IF(ENTRY!B302="S",ENTRY!BJ302,"na")</f>
        <v>na</v>
      </c>
      <c r="H302" s="217" t="str">
        <f>IF(ENTRY!B302="S",ENTRY!BK302,"na")</f>
        <v>na</v>
      </c>
      <c r="J302" s="178" t="str">
        <f>IF(ENTRY!B302="C",ENTRY!A302,"na")</f>
        <v>na</v>
      </c>
      <c r="K302" s="178" t="str">
        <f>IF(ENTRY!B302="C",ENTRY!D302,"na")</f>
        <v>na</v>
      </c>
      <c r="L302" s="178" t="str">
        <f>IF(ENTRY!B302="C",ENTRY!B302,"na")</f>
        <v>na</v>
      </c>
      <c r="M302" s="178" t="str">
        <f>IF(ENTRY!B302="C",ENTRY!E302,"na")</f>
        <v>na</v>
      </c>
      <c r="N302" s="178" t="str">
        <f>IFERROR((COUNTIF($O$3:O302,O302)-1)*0.0001+O302,"NA")</f>
        <v>NA</v>
      </c>
      <c r="O302" s="178" t="str">
        <f>IF(ENTRY!B302="C",ENTRY!BJ302,"na")</f>
        <v>na</v>
      </c>
      <c r="P302" s="178" t="str">
        <f>IF(ENTRY!B302="C",ENTRY!BK302,"na")</f>
        <v>na</v>
      </c>
      <c r="R302" s="178" t="str">
        <f>IF(ENTRY!B302="H",ENTRY!A302,"na")</f>
        <v>na</v>
      </c>
      <c r="S302" s="178" t="str">
        <f>IF(ENTRY!B302="H",ENTRY!D302,"na")</f>
        <v>na</v>
      </c>
      <c r="T302" s="178" t="str">
        <f>IF(ENTRY!B302="H",ENTRY!B302,"na")</f>
        <v>na</v>
      </c>
      <c r="U302" s="178" t="str">
        <f>IF(ENTRY!B302="H",ENTRY!E302,"na")</f>
        <v>na</v>
      </c>
      <c r="V302" s="178" t="str">
        <f>IFERROR((COUNTIF($W$3:W302,W302)-1)*0.0001+W302,"NA")</f>
        <v>NA</v>
      </c>
      <c r="W302" s="178" t="str">
        <f>IF(ENTRY!B302="H",ENTRY!BJ302,"na")</f>
        <v>na</v>
      </c>
      <c r="X302" s="178" t="str">
        <f>IF(ENTRY!B302="H",ENTRY!BK302,"na")</f>
        <v>na</v>
      </c>
    </row>
  </sheetData>
  <sheetProtection password="CA81" sheet="1" objects="1" scenarios="1" selectLockedCells="1" selectUnlockedCells="1"/>
  <mergeCells count="3">
    <mergeCell ref="B1:H1"/>
    <mergeCell ref="J1:P1"/>
    <mergeCell ref="R1:X1"/>
  </mergeCells>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1"/>
  <sheetViews>
    <sheetView topLeftCell="H1" zoomScale="80" zoomScaleNormal="80" zoomScaleSheetLayoutView="70" workbookViewId="0">
      <pane ySplit="4" topLeftCell="A5" activePane="bottomLeft" state="frozen"/>
      <selection pane="bottomLeft" activeCell="AE10" sqref="AE10"/>
    </sheetView>
  </sheetViews>
  <sheetFormatPr defaultRowHeight="15" x14ac:dyDescent="0.25"/>
  <cols>
    <col min="1" max="1" width="6.7109375" style="1" customWidth="1"/>
    <col min="2" max="2" width="11.5703125" style="1" customWidth="1"/>
    <col min="3" max="3" width="7.42578125" style="1" bestFit="1" customWidth="1"/>
    <col min="4" max="4" width="9.42578125" style="1" customWidth="1"/>
    <col min="5" max="6" width="7.42578125" style="4" customWidth="1"/>
    <col min="7" max="7" width="7.42578125" style="1" customWidth="1"/>
    <col min="8" max="9" width="7.42578125" style="4" customWidth="1"/>
    <col min="10" max="10" width="7.42578125" style="1" customWidth="1"/>
    <col min="11" max="12" width="7.42578125" style="4" customWidth="1"/>
    <col min="13" max="13" width="7.42578125" style="1" customWidth="1"/>
    <col min="14" max="15" width="7.42578125" style="4" customWidth="1"/>
    <col min="16" max="16" width="7.42578125" style="1" customWidth="1"/>
    <col min="17" max="18" width="7.42578125" style="4" customWidth="1"/>
    <col min="19" max="19" width="7.28515625" style="1" customWidth="1"/>
    <col min="20" max="20" width="7.28515625" customWidth="1"/>
    <col min="21" max="21" width="7" customWidth="1"/>
    <col min="22" max="22" width="6.140625" customWidth="1"/>
    <col min="23" max="23" width="2.85546875" customWidth="1"/>
    <col min="24" max="24" width="7.140625" bestFit="1" customWidth="1"/>
    <col min="25" max="26" width="8.5703125" bestFit="1" customWidth="1"/>
    <col min="27" max="29" width="8.42578125" bestFit="1" customWidth="1"/>
    <col min="30" max="31" width="8.5703125" bestFit="1" customWidth="1"/>
    <col min="32" max="32" width="8.42578125" customWidth="1"/>
    <col min="33" max="37" width="8.42578125" bestFit="1" customWidth="1"/>
    <col min="38" max="38" width="8.140625" bestFit="1" customWidth="1"/>
    <col min="39" max="39" width="8.42578125" bestFit="1" customWidth="1"/>
  </cols>
  <sheetData>
    <row r="1" spans="1:39" ht="10.5" customHeight="1" x14ac:dyDescent="0.25">
      <c r="A1" s="473" t="s">
        <v>219</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row>
    <row r="2" spans="1:39" ht="9.75" customHeight="1" thickBot="1"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3" spans="1:39" ht="15.75" customHeight="1" thickBot="1" x14ac:dyDescent="0.3">
      <c r="A3" s="385" t="s">
        <v>182</v>
      </c>
      <c r="B3" s="386"/>
      <c r="C3" s="386"/>
      <c r="D3" s="386"/>
      <c r="E3" s="386"/>
      <c r="F3" s="386"/>
      <c r="G3" s="386"/>
      <c r="H3" s="386"/>
      <c r="I3" s="386"/>
      <c r="J3" s="386"/>
      <c r="K3" s="386"/>
      <c r="L3" s="386"/>
      <c r="M3" s="386"/>
      <c r="N3" s="386"/>
      <c r="O3" s="386"/>
      <c r="P3" s="386"/>
      <c r="Q3" s="386"/>
      <c r="R3" s="386"/>
      <c r="S3" s="386"/>
      <c r="T3" s="386"/>
      <c r="U3" s="386"/>
      <c r="V3" s="386"/>
      <c r="W3" s="387"/>
      <c r="X3" s="469" t="s">
        <v>46</v>
      </c>
      <c r="Y3" s="469"/>
      <c r="Z3" s="469"/>
      <c r="AA3" s="469"/>
      <c r="AB3" s="469"/>
      <c r="AC3" s="469"/>
      <c r="AD3" s="469"/>
      <c r="AE3" s="469"/>
      <c r="AF3" s="469"/>
      <c r="AG3" s="469"/>
      <c r="AH3" s="469"/>
      <c r="AI3" s="469"/>
      <c r="AJ3" s="469"/>
      <c r="AK3" s="469"/>
      <c r="AL3" s="469"/>
      <c r="AM3" s="470"/>
    </row>
    <row r="4" spans="1:39" ht="15.75" customHeight="1" thickBot="1" x14ac:dyDescent="0.3">
      <c r="A4" s="388"/>
      <c r="B4" s="389"/>
      <c r="C4" s="389"/>
      <c r="D4" s="389"/>
      <c r="E4" s="389"/>
      <c r="F4" s="389"/>
      <c r="G4" s="389"/>
      <c r="H4" s="389"/>
      <c r="I4" s="389"/>
      <c r="J4" s="389"/>
      <c r="K4" s="389"/>
      <c r="L4" s="389"/>
      <c r="M4" s="389"/>
      <c r="N4" s="389"/>
      <c r="O4" s="389"/>
      <c r="P4" s="389"/>
      <c r="Q4" s="389"/>
      <c r="R4" s="389"/>
      <c r="S4" s="389"/>
      <c r="T4" s="389"/>
      <c r="U4" s="389"/>
      <c r="V4" s="389"/>
      <c r="W4" s="390"/>
      <c r="X4" s="193" t="s">
        <v>29</v>
      </c>
      <c r="Y4" s="31">
        <f>A6</f>
        <v>301</v>
      </c>
      <c r="Z4" s="31">
        <f>A7</f>
        <v>302</v>
      </c>
      <c r="AA4" s="32">
        <f>A8</f>
        <v>27</v>
      </c>
      <c r="AB4" s="32">
        <f>A9</f>
        <v>28</v>
      </c>
      <c r="AC4" s="32">
        <f>A10</f>
        <v>29</v>
      </c>
      <c r="AD4" s="32">
        <f>A11</f>
        <v>30</v>
      </c>
      <c r="AE4" s="32">
        <f>A12</f>
        <v>41</v>
      </c>
      <c r="AF4" s="32">
        <f>A13</f>
        <v>42</v>
      </c>
      <c r="AG4" s="32">
        <f>A14</f>
        <v>43</v>
      </c>
      <c r="AH4" s="32">
        <f>A15</f>
        <v>44</v>
      </c>
      <c r="AI4" s="32">
        <f>A16</f>
        <v>48</v>
      </c>
      <c r="AJ4" s="32">
        <f>A17</f>
        <v>54</v>
      </c>
      <c r="AK4" s="32">
        <f>A18</f>
        <v>55</v>
      </c>
      <c r="AL4" s="32">
        <f>A19</f>
        <v>65</v>
      </c>
      <c r="AM4" s="33">
        <f>A20</f>
        <v>83</v>
      </c>
    </row>
    <row r="5" spans="1:39" ht="15.75" thickBot="1" x14ac:dyDescent="0.3">
      <c r="A5" s="449" t="s">
        <v>30</v>
      </c>
      <c r="B5" s="450"/>
      <c r="C5" s="445" t="s">
        <v>60</v>
      </c>
      <c r="D5" s="446"/>
      <c r="E5" s="446"/>
      <c r="F5" s="446"/>
      <c r="G5" s="447"/>
      <c r="H5" s="10"/>
      <c r="I5" s="445" t="s">
        <v>57</v>
      </c>
      <c r="J5" s="446"/>
      <c r="K5" s="446"/>
      <c r="L5" s="446"/>
      <c r="M5" s="447"/>
      <c r="N5" s="10"/>
      <c r="O5" s="445" t="s">
        <v>56</v>
      </c>
      <c r="P5" s="446"/>
      <c r="Q5" s="446"/>
      <c r="R5" s="446"/>
      <c r="S5" s="447"/>
      <c r="U5" s="5"/>
      <c r="V5" s="2"/>
      <c r="W5" s="2"/>
      <c r="X5" s="34" t="s">
        <v>15</v>
      </c>
      <c r="Y5" s="35">
        <f>SUMPRODUCT((ENTRY!$F$3:$F$302=301)*(ENTRY!$H$3:$H$302=X5))+SUMPRODUCT((ENTRY!$I$3:$I$302=301)*(ENTRY!$K$3:$K$302=X5))+SUMPRODUCT((ENTRY!$L$3:$L$302=301)*(ENTRY!$N$3:$N$302=X5))+SUMPRODUCT((ENTRY!$O$3:$O$302=301)*(ENTRY!$Q$3:$Q$302=X5))+SUMPRODUCT((ENTRY!$R$3:$R$302=301)*(ENTRY!$T$3:$T$302=X5))+SUMPRODUCT((ENTRY!$U$3:$U$302=301)*(ENTRY!$W$3:$W$302=X5))</f>
        <v>15</v>
      </c>
      <c r="Z5" s="35">
        <f>SUMPRODUCT((ENTRY!$F$3:$F$302=302)*(ENTRY!$H$3:$H$302=X5))+SUMPRODUCT((ENTRY!$I$3:$I$302=302)*(ENTRY!$K$3:$K$302=X5))+SUMPRODUCT((ENTRY!$L$3:$L$302=302)*(ENTRY!$N$3:$N$302=X5))+SUMPRODUCT((ENTRY!$O$3:$O$302=302)*(ENTRY!$Q$3:$Q$302=X5))+SUMPRODUCT((ENTRY!$R$3:$R$302=302)*(ENTRY!$T$3:$T$302=X5))+SUMPRODUCT((ENTRY!$U$3:$U$302=302)*(ENTRY!$W$3:$W$302=X5))</f>
        <v>7</v>
      </c>
      <c r="AA5" s="35">
        <f>SUMPRODUCT((ENTRY!$F$3:$F$302=27)*(ENTRY!$H$3:$H$302=X5))+SUMPRODUCT((ENTRY!$I$3:$I$302=27)*(ENTRY!$K$3:$K$302=X5))+SUMPRODUCT((ENTRY!$L$3:$L$302=27)*(ENTRY!$N$3:$N$302=X5))+SUMPRODUCT((ENTRY!$O$3:$O$302=27)*(ENTRY!$Q$3:$Q$302=X5))+SUMPRODUCT((ENTRY!$R$3:$R$302=27)*(ENTRY!$T$3:$T$302=X5))+SUMPRODUCT((ENTRY!$U$3:$U$302=27)*(ENTRY!$W$3:$W$302=X5))</f>
        <v>7</v>
      </c>
      <c r="AB5" s="35">
        <f>SUMPRODUCT((ENTRY!$F$3:$F$302=28)*(ENTRY!$H$3:$H$302=X5))+SUMPRODUCT((ENTRY!$I$3:$I$302=28)*(ENTRY!$K$3:$K$302=X5))+SUMPRODUCT((ENTRY!$L$3:$L$302=28)*(ENTRY!$N$3:$N$302=X5))+SUMPRODUCT((ENTRY!$O$3:$O$302=28)*(ENTRY!$Q$3:$Q$302=X5))+SUMPRODUCT((ENTRY!$R$3:$R$302=28)*(ENTRY!$T$3:$T$302=X5))+SUMPRODUCT((ENTRY!$U$3:$U$302=28)*(ENTRY!$W$3:$W$302=X5))</f>
        <v>3</v>
      </c>
      <c r="AC5" s="35">
        <f>SUMPRODUCT((ENTRY!$F$3:$F$302=29)*(ENTRY!$H$3:$H$302=X5))+SUMPRODUCT((ENTRY!$I$3:$I$302=29)*(ENTRY!$K$3:$K$302=X5))+SUMPRODUCT((ENTRY!$L$3:$L$302=29)*(ENTRY!$N$3:$N$302=X5))+SUMPRODUCT((ENTRY!$O$3:$O$302=29)*(ENTRY!$Q$3:$Q$302=X5))+SUMPRODUCT((ENTRY!$R$3:$R$302=29)*(ENTRY!$T$3:$T$302=X5))+SUMPRODUCT((ENTRY!$U$3:$U$302=29)*(ENTRY!$W$3:$W$302=X5))</f>
        <v>7</v>
      </c>
      <c r="AD5" s="35">
        <f>SUMPRODUCT((ENTRY!$F$3:$F$302=30)*(ENTRY!$H$3:$H$302=X5))+SUMPRODUCT((ENTRY!$I$3:$I$302=30)*(ENTRY!$K$3:$K$302=X5))+SUMPRODUCT((ENTRY!$L$3:$L$302=30)*(ENTRY!$N$3:$N$302=X5))+SUMPRODUCT((ENTRY!$O$3:$O$302=30)*(ENTRY!$Q$3:$Q$302=X5))+SUMPRODUCT((ENTRY!$R$3:$R$302=30)*(ENTRY!$T$3:$T$302=X5))+SUMPRODUCT((ENTRY!$U$3:$U$302=30)*(ENTRY!$W$3:$W$302=X5))</f>
        <v>4</v>
      </c>
      <c r="AE5" s="35">
        <f>SUMPRODUCT((ENTRY!$F$3:$F$302=41)*(ENTRY!$H$3:$H$302=X5))+SUMPRODUCT((ENTRY!$I$3:$I$302=41)*(ENTRY!$K$3:$K$302=X5))+SUMPRODUCT((ENTRY!$L$3:$L$302=41)*(ENTRY!$N$3:$N$302=X5))+SUMPRODUCT((ENTRY!$O$3:$O$302=41)*(ENTRY!$Q$3:$Q$302=X5))+SUMPRODUCT((ENTRY!$R$3:$R$302=41)*(ENTRY!$T$3:$T$302=X5))+SUMPRODUCT((ENTRY!$U$3:$U$302=41)*(ENTRY!$W$3:$W$302=X5))</f>
        <v>2</v>
      </c>
      <c r="AF5" s="35">
        <f>SUMPRODUCT((ENTRY!$F$3:$F$302=42)*(ENTRY!$H$3:$H$302=X5))+SUMPRODUCT((ENTRY!$I$3:$I$302=42)*(ENTRY!$K$3:$K$302=X5))+SUMPRODUCT((ENTRY!$L$3:$L$302=42)*(ENTRY!$N$3:$N$302=X5))+SUMPRODUCT((ENTRY!$O$3:$O$302=42)*(ENTRY!$Q$3:$Q$302=X5))+SUMPRODUCT((ENTRY!$R$3:$R$302=42)*(ENTRY!$T$3:$T$302=X5))+SUMPRODUCT((ENTRY!$U$3:$U$302=42)*(ENTRY!$W$3:$W$302=X5))</f>
        <v>3</v>
      </c>
      <c r="AG5" s="35">
        <f>SUMPRODUCT((ENTRY!$F$3:$F$302=43)*(ENTRY!$H$3:$H$302=X5))+SUMPRODUCT((ENTRY!$I$3:$I$302=43)*(ENTRY!$K$3:$K$302=X5))+SUMPRODUCT((ENTRY!$L$3:$L$302=43)*(ENTRY!$N$3:$N$302=X5))+SUMPRODUCT((ENTRY!$O$3:$O$302=43)*(ENTRY!$Q$3:$Q$302=X5))+SUMPRODUCT((ENTRY!$R$3:$R$302=43)*(ENTRY!$T$3:$T$302=X5))+SUMPRODUCT((ENTRY!$U$3:$U$302=43)*(ENTRY!$W$3:$W$302=X5))</f>
        <v>5</v>
      </c>
      <c r="AH5" s="35">
        <f>SUMPRODUCT((ENTRY!$F$3:$F$302=44)*(ENTRY!$H$3:$H$302=X5))+SUMPRODUCT((ENTRY!$I$3:$I$302=44)*(ENTRY!$K$3:$K$302=X5))+SUMPRODUCT((ENTRY!$L$3:$L$302=44)*(ENTRY!$N$3:$N$302=X5))+SUMPRODUCT((ENTRY!$O$3:$O$302=44)*(ENTRY!$Q$3:$Q$302=X5))+SUMPRODUCT((ENTRY!$R$3:$R$302=44)*(ENTRY!$T$3:$T$302=X5))+SUMPRODUCT((ENTRY!$U$3:$U$302=44)*(ENTRY!$W$3:$W$302=X5))</f>
        <v>3</v>
      </c>
      <c r="AI5" s="35">
        <f>SUMPRODUCT((ENTRY!$F$3:$F$302=48)*(ENTRY!$H$3:$H$302=X5))+SUMPRODUCT((ENTRY!$I$3:$I$302=48)*(ENTRY!$K$3:$K$302=X5))+SUMPRODUCT((ENTRY!$L$3:$L$302=48)*(ENTRY!$N$3:$N$302=X5))+SUMPRODUCT((ENTRY!$O$3:$O$302=48)*(ENTRY!$Q$3:$Q$302=X5))+SUMPRODUCT((ENTRY!$R$3:$R$302=48)*(ENTRY!$T$3:$T$302=X5))+SUMPRODUCT((ENTRY!$U$3:$U$302=48)*(ENTRY!$W$3:$W$302=X5))</f>
        <v>0</v>
      </c>
      <c r="AJ5" s="35">
        <f>SUMPRODUCT((ENTRY!$F$3:$F$302=54)*(ENTRY!$H$3:$H$302=X5))+SUMPRODUCT((ENTRY!$I$3:$I$302=54)*(ENTRY!$K$3:$K$302=X5))+SUMPRODUCT((ENTRY!$L$3:$L$302=54)*(ENTRY!$N$3:$N$302=X5))+SUMPRODUCT((ENTRY!$O$3:$O$302=54)*(ENTRY!$Q$3:$Q$302=X5))+SUMPRODUCT((ENTRY!$R$3:$R$302=54)*(ENTRY!$T$3:$T$302=X5))+SUMPRODUCT((ENTRY!$U$3:$U$302=54)*(ENTRY!$W$3:$W$302=X5))</f>
        <v>0</v>
      </c>
      <c r="AK5" s="35">
        <f>SUMPRODUCT((ENTRY!$F$3:$F$302=55)*(ENTRY!$H$3:$H$302=X5))+SUMPRODUCT((ENTRY!$I$3:$I$302=55)*(ENTRY!$K$3:$K$302=X5))+SUMPRODUCT((ENTRY!$L$3:$L$302=55)*(ENTRY!$N$3:$N$302=X5))+SUMPRODUCT((ENTRY!$O$3:$O$302=55)*(ENTRY!$Q$3:$Q$302=X5))+SUMPRODUCT((ENTRY!$R$3:$R$302=55)*(ENTRY!$T$3:$T$302=X5))+SUMPRODUCT((ENTRY!$U$3:$U$302=55)*(ENTRY!$W$3:$W$302=X5))</f>
        <v>0</v>
      </c>
      <c r="AL5" s="36">
        <f>SUMPRODUCT((ENTRY!$F$3:$F$302=65)*(ENTRY!$H$3:$H$302=X5))+SUMPRODUCT((ENTRY!$I$3:$I$302=65)*(ENTRY!$K$3:$K$302=X5))+SUMPRODUCT((ENTRY!$L$3:$L$302=65)*(ENTRY!$N$3:$N$302=X5))+SUMPRODUCT((ENTRY!$O$3:$O$302=65)*(ENTRY!$Q$3:$Q$302=X5))+SUMPRODUCT((ENTRY!$R$3:$R$302=65)*(ENTRY!$T$3:$T$302=X5))+SUMPRODUCT((ENTRY!$U$3:$U$302=65)*(ENTRY!$W$3:$W$302=X5))</f>
        <v>1</v>
      </c>
      <c r="AM5" s="37">
        <f>SUMPRODUCT((ENTRY!$F$3:$F$302=83)*(ENTRY!$H$3:$H$302=X5))+SUMPRODUCT((ENTRY!$I$3:$I$302=83)*(ENTRY!$K$3:$K$302=X5))+SUMPRODUCT((ENTRY!$L$3:$L$302=83)*(ENTRY!$N$3:$N$302=X5))+SUMPRODUCT((ENTRY!$O$3:$O$302=83)*(ENTRY!$Q$3:$Q$302=X5))+SUMPRODUCT((ENTRY!$R$3:$R$302=83)*(ENTRY!$T$3:$T$302=X5))+SUMPRODUCT((ENTRY!$U$3:$U$302=83)*(ENTRY!$W$3:$W$302=X5))</f>
        <v>1</v>
      </c>
    </row>
    <row r="6" spans="1:39" x14ac:dyDescent="0.25">
      <c r="A6" s="24">
        <v>301</v>
      </c>
      <c r="B6" s="25" t="s">
        <v>31</v>
      </c>
      <c r="C6" s="448" t="s">
        <v>25</v>
      </c>
      <c r="D6" s="432" t="s">
        <v>26</v>
      </c>
      <c r="E6" s="432" t="s">
        <v>27</v>
      </c>
      <c r="F6" s="432" t="s">
        <v>28</v>
      </c>
      <c r="G6" s="451" t="s">
        <v>217</v>
      </c>
      <c r="H6" s="10"/>
      <c r="I6" s="448" t="s">
        <v>25</v>
      </c>
      <c r="J6" s="432" t="s">
        <v>26</v>
      </c>
      <c r="K6" s="432" t="s">
        <v>27</v>
      </c>
      <c r="L6" s="432" t="s">
        <v>28</v>
      </c>
      <c r="M6" s="451" t="s">
        <v>217</v>
      </c>
      <c r="N6" s="10"/>
      <c r="O6" s="448" t="s">
        <v>25</v>
      </c>
      <c r="P6" s="432" t="s">
        <v>26</v>
      </c>
      <c r="Q6" s="432" t="s">
        <v>27</v>
      </c>
      <c r="R6" s="432" t="s">
        <v>28</v>
      </c>
      <c r="S6" s="451" t="s">
        <v>217</v>
      </c>
      <c r="U6" s="5"/>
      <c r="V6" s="7"/>
      <c r="W6" s="7"/>
      <c r="X6" s="34" t="s">
        <v>16</v>
      </c>
      <c r="Y6" s="35">
        <f>SUMPRODUCT((ENTRY!$F$3:$F$302=301)*(ENTRY!$H$3:$H$302=X6))+SUMPRODUCT((ENTRY!$I$3:$I$302=301)*(ENTRY!$K$3:$K$302=X6))+SUMPRODUCT((ENTRY!$L$3:$L$302=301)*(ENTRY!$N$3:$N$302=X6))+SUMPRODUCT((ENTRY!$O$3:$O$302=301)*(ENTRY!$Q$3:$Q$302=X6))+SUMPRODUCT((ENTRY!$R$3:$R$302=301)*(ENTRY!$T$3:$T$302=X6))+SUMPRODUCT((ENTRY!$U$3:$U$302=301)*(ENTRY!$W$3:$W$302=X6))</f>
        <v>7</v>
      </c>
      <c r="Z6" s="35">
        <f>SUMPRODUCT((ENTRY!$F$3:$F$302=302)*(ENTRY!$H$3:$H$302=X6))+SUMPRODUCT((ENTRY!$I$3:$I$302=302)*(ENTRY!$K$3:$K$302=X6))+SUMPRODUCT((ENTRY!$L$3:$L$302=302)*(ENTRY!$N$3:$N$302=X6))+SUMPRODUCT((ENTRY!$O$3:$O$302=302)*(ENTRY!$Q$3:$Q$302=X6))+SUMPRODUCT((ENTRY!$R$3:$R$302=302)*(ENTRY!$T$3:$T$302=X6))+SUMPRODUCT((ENTRY!$U$3:$U$302=302)*(ENTRY!$W$3:$W$302=X6))</f>
        <v>10</v>
      </c>
      <c r="AA6" s="35">
        <f>SUMPRODUCT((ENTRY!$F$3:$F$302=27)*(ENTRY!$H$3:$H$302=X6))+SUMPRODUCT((ENTRY!$I$3:$I$302=27)*(ENTRY!$K$3:$K$302=X6))+SUMPRODUCT((ENTRY!$L$3:$L$302=27)*(ENTRY!$N$3:$N$302=X6))+SUMPRODUCT((ENTRY!$O$3:$O$302=27)*(ENTRY!$Q$3:$Q$302=X6))+SUMPRODUCT((ENTRY!$R$3:$R$302=27)*(ENTRY!$T$3:$T$302=X6))+SUMPRODUCT((ENTRY!$U$3:$U$302=27)*(ENTRY!$W$3:$W$302=X6))</f>
        <v>4</v>
      </c>
      <c r="AB6" s="35">
        <f>SUMPRODUCT((ENTRY!$F$3:$F$302=28)*(ENTRY!$H$3:$H$302=X6))+SUMPRODUCT((ENTRY!$I$3:$I$302=28)*(ENTRY!$K$3:$K$302=X6))+SUMPRODUCT((ENTRY!$L$3:$L$302=28)*(ENTRY!$N$3:$N$302=X6))+SUMPRODUCT((ENTRY!$O$3:$O$302=28)*(ENTRY!$Q$3:$Q$302=X6))+SUMPRODUCT((ENTRY!$R$3:$R$302=28)*(ENTRY!$T$3:$T$302=X6))+SUMPRODUCT((ENTRY!$U$3:$U$302=28)*(ENTRY!$W$3:$W$302=X6))</f>
        <v>0</v>
      </c>
      <c r="AC6" s="35">
        <f>SUMPRODUCT((ENTRY!$F$3:$F$302=29)*(ENTRY!$H$3:$H$302=X6))+SUMPRODUCT((ENTRY!$I$3:$I$302=29)*(ENTRY!$K$3:$K$302=X6))+SUMPRODUCT((ENTRY!$L$3:$L$302=29)*(ENTRY!$N$3:$N$302=X6))+SUMPRODUCT((ENTRY!$O$3:$O$302=29)*(ENTRY!$Q$3:$Q$302=X6))+SUMPRODUCT((ENTRY!$R$3:$R$302=29)*(ENTRY!$T$3:$T$302=X6))+SUMPRODUCT((ENTRY!$U$3:$U$302=29)*(ENTRY!$W$3:$W$302=X6))</f>
        <v>7</v>
      </c>
      <c r="AD6" s="35">
        <f>SUMPRODUCT((ENTRY!$F$3:$F$302=30)*(ENTRY!$H$3:$H$302=X6))+SUMPRODUCT((ENTRY!$I$3:$I$302=30)*(ENTRY!$K$3:$K$302=X6))+SUMPRODUCT((ENTRY!$L$3:$L$302=30)*(ENTRY!$N$3:$N$302=X6))+SUMPRODUCT((ENTRY!$O$3:$O$302=30)*(ENTRY!$Q$3:$Q$302=X6))+SUMPRODUCT((ENTRY!$R$3:$R$302=30)*(ENTRY!$T$3:$T$302=X6))+SUMPRODUCT((ENTRY!$U$3:$U$302=30)*(ENTRY!$W$3:$W$302=X6))</f>
        <v>5</v>
      </c>
      <c r="AE6" s="35">
        <f>SUMPRODUCT((ENTRY!$F$3:$F$302=41)*(ENTRY!$H$3:$H$302=X6))+SUMPRODUCT((ENTRY!$I$3:$I$302=41)*(ENTRY!$K$3:$K$302=X6))+SUMPRODUCT((ENTRY!$L$3:$L$302=41)*(ENTRY!$N$3:$N$302=X6))+SUMPRODUCT((ENTRY!$O$3:$O$302=41)*(ENTRY!$Q$3:$Q$302=X6))+SUMPRODUCT((ENTRY!$R$3:$R$302=41)*(ENTRY!$T$3:$T$302=X6))+SUMPRODUCT((ENTRY!$U$3:$U$302=41)*(ENTRY!$W$3:$W$302=X6))</f>
        <v>2</v>
      </c>
      <c r="AF6" s="35">
        <f>SUMPRODUCT((ENTRY!$F$3:$F$302=42)*(ENTRY!$H$3:$H$302=X6))+SUMPRODUCT((ENTRY!$I$3:$I$302=42)*(ENTRY!$K$3:$K$302=X6))+SUMPRODUCT((ENTRY!$L$3:$L$302=42)*(ENTRY!$N$3:$N$302=X6))+SUMPRODUCT((ENTRY!$O$3:$O$302=42)*(ENTRY!$Q$3:$Q$302=X6))+SUMPRODUCT((ENTRY!$R$3:$R$302=42)*(ENTRY!$T$3:$T$302=X6))+SUMPRODUCT((ENTRY!$U$3:$U$302=42)*(ENTRY!$W$3:$W$302=X6))</f>
        <v>4</v>
      </c>
      <c r="AG6" s="35">
        <f>SUMPRODUCT((ENTRY!$F$3:$F$302=43)*(ENTRY!$H$3:$H$302=X6))+SUMPRODUCT((ENTRY!$I$3:$I$302=43)*(ENTRY!$K$3:$K$302=X6))+SUMPRODUCT((ENTRY!$L$3:$L$302=43)*(ENTRY!$N$3:$N$302=X6))+SUMPRODUCT((ENTRY!$O$3:$O$302=43)*(ENTRY!$Q$3:$Q$302=X6))+SUMPRODUCT((ENTRY!$R$3:$R$302=43)*(ENTRY!$T$3:$T$302=X6))+SUMPRODUCT((ENTRY!$U$3:$U$302=43)*(ENTRY!$W$3:$W$302=X6))</f>
        <v>7</v>
      </c>
      <c r="AH6" s="35">
        <f>SUMPRODUCT((ENTRY!$F$3:$F$302=44)*(ENTRY!$H$3:$H$302=X6))+SUMPRODUCT((ENTRY!$I$3:$I$302=44)*(ENTRY!$K$3:$K$302=X6))+SUMPRODUCT((ENTRY!$L$3:$L$302=44)*(ENTRY!$N$3:$N$302=X6))+SUMPRODUCT((ENTRY!$O$3:$O$302=44)*(ENTRY!$Q$3:$Q$302=X6))+SUMPRODUCT((ENTRY!$R$3:$R$302=44)*(ENTRY!$T$3:$T$302=X6))+SUMPRODUCT((ENTRY!$U$3:$U$302=44)*(ENTRY!$W$3:$W$302=X6))</f>
        <v>1</v>
      </c>
      <c r="AI6" s="35">
        <f>SUMPRODUCT((ENTRY!$F$3:$F$302=48)*(ENTRY!$H$3:$H$302=X6))+SUMPRODUCT((ENTRY!$I$3:$I$302=48)*(ENTRY!$K$3:$K$302=X6))+SUMPRODUCT((ENTRY!$L$3:$L$302=48)*(ENTRY!$N$3:$N$302=X6))+SUMPRODUCT((ENTRY!$O$3:$O$302=48)*(ENTRY!$Q$3:$Q$302=X6))+SUMPRODUCT((ENTRY!$R$3:$R$302=48)*(ENTRY!$T$3:$T$302=X6))+SUMPRODUCT((ENTRY!$U$3:$U$302=48)*(ENTRY!$W$3:$W$302=X6))</f>
        <v>0</v>
      </c>
      <c r="AJ6" s="35">
        <f>SUMPRODUCT((ENTRY!$F$3:$F$302=54)*(ENTRY!$H$3:$H$302=X6))+SUMPRODUCT((ENTRY!$I$3:$I$302=54)*(ENTRY!$K$3:$K$302=X6))+SUMPRODUCT((ENTRY!$L$3:$L$302=54)*(ENTRY!$N$3:$N$302=X6))+SUMPRODUCT((ENTRY!$O$3:$O$302=54)*(ENTRY!$Q$3:$Q$302=X6))+SUMPRODUCT((ENTRY!$R$3:$R$302=54)*(ENTRY!$T$3:$T$302=X6))+SUMPRODUCT((ENTRY!$U$3:$U$302=54)*(ENTRY!$W$3:$W$302=X6))</f>
        <v>5</v>
      </c>
      <c r="AK6" s="35">
        <f>SUMPRODUCT((ENTRY!$F$3:$F$302=55)*(ENTRY!$H$3:$H$302=X6))+SUMPRODUCT((ENTRY!$I$3:$I$302=55)*(ENTRY!$K$3:$K$302=X6))+SUMPRODUCT((ENTRY!$L$3:$L$302=55)*(ENTRY!$N$3:$N$302=X6))+SUMPRODUCT((ENTRY!$O$3:$O$302=55)*(ENTRY!$Q$3:$Q$302=X6))+SUMPRODUCT((ENTRY!$R$3:$R$302=55)*(ENTRY!$T$3:$T$302=X6))+SUMPRODUCT((ENTRY!$U$3:$U$302=55)*(ENTRY!$W$3:$W$302=X6))</f>
        <v>2</v>
      </c>
      <c r="AL6" s="36">
        <f>SUMPRODUCT((ENTRY!$F$3:$F$302=65)*(ENTRY!$H$3:$H$302=X6))+SUMPRODUCT((ENTRY!$I$3:$I$302=65)*(ENTRY!$K$3:$K$302=X6))+SUMPRODUCT((ENTRY!$L$3:$L$302=65)*(ENTRY!$N$3:$N$302=X6))+SUMPRODUCT((ENTRY!$O$3:$O$302=65)*(ENTRY!$Q$3:$Q$302=X6))+SUMPRODUCT((ENTRY!$R$3:$R$302=65)*(ENTRY!$T$3:$T$302=X6))+SUMPRODUCT((ENTRY!$U$3:$U$302=65)*(ENTRY!$W$3:$W$302=X6))</f>
        <v>1</v>
      </c>
      <c r="AM6" s="37">
        <f>SUMPRODUCT((ENTRY!$F$3:$F$302=83)*(ENTRY!$H$3:$H$302=X6))+SUMPRODUCT((ENTRY!$I$3:$I$302=83)*(ENTRY!$K$3:$K$302=X6))+SUMPRODUCT((ENTRY!$L$3:$L$302=83)*(ENTRY!$N$3:$N$302=X6))+SUMPRODUCT((ENTRY!$O$3:$O$302=83)*(ENTRY!$Q$3:$Q$302=X6))+SUMPRODUCT((ENTRY!$R$3:$R$302=83)*(ENTRY!$T$3:$T$302=X6))+SUMPRODUCT((ENTRY!$U$3:$U$302=83)*(ENTRY!$W$3:$W$302=X6))</f>
        <v>4</v>
      </c>
    </row>
    <row r="7" spans="1:39" x14ac:dyDescent="0.25">
      <c r="A7" s="24">
        <v>302</v>
      </c>
      <c r="B7" s="25" t="s">
        <v>32</v>
      </c>
      <c r="C7" s="407"/>
      <c r="D7" s="403"/>
      <c r="E7" s="403"/>
      <c r="F7" s="403"/>
      <c r="G7" s="405"/>
      <c r="H7" s="10"/>
      <c r="I7" s="407"/>
      <c r="J7" s="403"/>
      <c r="K7" s="403"/>
      <c r="L7" s="403"/>
      <c r="M7" s="405"/>
      <c r="N7" s="10"/>
      <c r="O7" s="407"/>
      <c r="P7" s="403"/>
      <c r="Q7" s="403"/>
      <c r="R7" s="403"/>
      <c r="S7" s="405"/>
      <c r="U7" s="5"/>
      <c r="V7" s="11"/>
      <c r="W7" s="11"/>
      <c r="X7" s="34" t="s">
        <v>17</v>
      </c>
      <c r="Y7" s="35">
        <f>SUMPRODUCT((ENTRY!$F$3:$F$302=301)*(ENTRY!$H$3:$H$302=X7))+SUMPRODUCT((ENTRY!$I$3:$I$302=301)*(ENTRY!$K$3:$K$302=X7))+SUMPRODUCT((ENTRY!$L$3:$L$302=301)*(ENTRY!$N$3:$N$302=X7))+SUMPRODUCT((ENTRY!$O$3:$O$302=301)*(ENTRY!$Q$3:$Q$302=X7))+SUMPRODUCT((ENTRY!$R$3:$R$302=301)*(ENTRY!$T$3:$T$302=X7))+SUMPRODUCT((ENTRY!$U$3:$U$302=301)*(ENTRY!$W$3:$W$302=X7))</f>
        <v>16</v>
      </c>
      <c r="Z7" s="35">
        <f>SUMPRODUCT((ENTRY!$F$3:$F$302=302)*(ENTRY!$H$3:$H$302=X7))+SUMPRODUCT((ENTRY!$I$3:$I$302=302)*(ENTRY!$K$3:$K$302=X7))+SUMPRODUCT((ENTRY!$L$3:$L$302=302)*(ENTRY!$N$3:$N$302=X7))+SUMPRODUCT((ENTRY!$O$3:$O$302=302)*(ENTRY!$Q$3:$Q$302=X7))+SUMPRODUCT((ENTRY!$R$3:$R$302=302)*(ENTRY!$T$3:$T$302=X7))+SUMPRODUCT((ENTRY!$U$3:$U$302=302)*(ENTRY!$W$3:$W$302=X7))</f>
        <v>7</v>
      </c>
      <c r="AA7" s="35">
        <f>SUMPRODUCT((ENTRY!$F$3:$F$302=27)*(ENTRY!$H$3:$H$302=X7))+SUMPRODUCT((ENTRY!$I$3:$I$302=27)*(ENTRY!$K$3:$K$302=X7))+SUMPRODUCT((ENTRY!$L$3:$L$302=27)*(ENTRY!$N$3:$N$302=X7))+SUMPRODUCT((ENTRY!$O$3:$O$302=27)*(ENTRY!$Q$3:$Q$302=X7))+SUMPRODUCT((ENTRY!$R$3:$R$302=27)*(ENTRY!$T$3:$T$302=X7))+SUMPRODUCT((ENTRY!$U$3:$U$302=27)*(ENTRY!$W$3:$W$302=X7))</f>
        <v>3</v>
      </c>
      <c r="AB7" s="35">
        <f>SUMPRODUCT((ENTRY!$F$3:$F$302=28)*(ENTRY!$H$3:$H$302=X7))+SUMPRODUCT((ENTRY!$I$3:$I$302=28)*(ENTRY!$K$3:$K$302=X7))+SUMPRODUCT((ENTRY!$L$3:$L$302=28)*(ENTRY!$N$3:$N$302=X7))+SUMPRODUCT((ENTRY!$O$3:$O$302=28)*(ENTRY!$Q$3:$Q$302=X7))+SUMPRODUCT((ENTRY!$R$3:$R$302=28)*(ENTRY!$T$3:$T$302=X7))+SUMPRODUCT((ENTRY!$U$3:$U$302=28)*(ENTRY!$W$3:$W$302=X7))</f>
        <v>2</v>
      </c>
      <c r="AC7" s="35">
        <f>SUMPRODUCT((ENTRY!$F$3:$F$302=29)*(ENTRY!$H$3:$H$302=X7))+SUMPRODUCT((ENTRY!$I$3:$I$302=29)*(ENTRY!$K$3:$K$302=X7))+SUMPRODUCT((ENTRY!$L$3:$L$302=29)*(ENTRY!$N$3:$N$302=X7))+SUMPRODUCT((ENTRY!$O$3:$O$302=29)*(ENTRY!$Q$3:$Q$302=X7))+SUMPRODUCT((ENTRY!$R$3:$R$302=29)*(ENTRY!$T$3:$T$302=X7))+SUMPRODUCT((ENTRY!$U$3:$U$302=29)*(ENTRY!$W$3:$W$302=X7))</f>
        <v>2</v>
      </c>
      <c r="AD7" s="35">
        <f>SUMPRODUCT((ENTRY!$F$3:$F$302=30)*(ENTRY!$H$3:$H$302=X7))+SUMPRODUCT((ENTRY!$I$3:$I$302=30)*(ENTRY!$K$3:$K$302=X7))+SUMPRODUCT((ENTRY!$L$3:$L$302=30)*(ENTRY!$N$3:$N$302=X7))+SUMPRODUCT((ENTRY!$O$3:$O$302=30)*(ENTRY!$Q$3:$Q$302=X7))+SUMPRODUCT((ENTRY!$R$3:$R$302=30)*(ENTRY!$T$3:$T$302=X7))+SUMPRODUCT((ENTRY!$U$3:$U$302=30)*(ENTRY!$W$3:$W$302=X7))</f>
        <v>8</v>
      </c>
      <c r="AE7" s="35">
        <f>SUMPRODUCT((ENTRY!$F$3:$F$302=41)*(ENTRY!$H$3:$H$302=X7))+SUMPRODUCT((ENTRY!$I$3:$I$302=41)*(ENTRY!$K$3:$K$302=X7))+SUMPRODUCT((ENTRY!$L$3:$L$302=41)*(ENTRY!$N$3:$N$302=X7))+SUMPRODUCT((ENTRY!$O$3:$O$302=41)*(ENTRY!$Q$3:$Q$302=X7))+SUMPRODUCT((ENTRY!$R$3:$R$302=41)*(ENTRY!$T$3:$T$302=X7))+SUMPRODUCT((ENTRY!$U$3:$U$302=41)*(ENTRY!$W$3:$W$302=X7))</f>
        <v>4</v>
      </c>
      <c r="AF7" s="35">
        <f>SUMPRODUCT((ENTRY!$F$3:$F$302=42)*(ENTRY!$H$3:$H$302=X7))+SUMPRODUCT((ENTRY!$I$3:$I$302=42)*(ENTRY!$K$3:$K$302=X7))+SUMPRODUCT((ENTRY!$L$3:$L$302=42)*(ENTRY!$N$3:$N$302=X7))+SUMPRODUCT((ENTRY!$O$3:$O$302=42)*(ENTRY!$Q$3:$Q$302=X7))+SUMPRODUCT((ENTRY!$R$3:$R$302=42)*(ENTRY!$T$3:$T$302=X7))+SUMPRODUCT((ENTRY!$U$3:$U$302=42)*(ENTRY!$W$3:$W$302=X7))</f>
        <v>11</v>
      </c>
      <c r="AG7" s="35">
        <f>SUMPRODUCT((ENTRY!$F$3:$F$302=43)*(ENTRY!$H$3:$H$302=X7))+SUMPRODUCT((ENTRY!$I$3:$I$302=43)*(ENTRY!$K$3:$K$302=X7))+SUMPRODUCT((ENTRY!$L$3:$L$302=43)*(ENTRY!$N$3:$N$302=X7))+SUMPRODUCT((ENTRY!$O$3:$O$302=43)*(ENTRY!$Q$3:$Q$302=X7))+SUMPRODUCT((ENTRY!$R$3:$R$302=43)*(ENTRY!$T$3:$T$302=X7))+SUMPRODUCT((ENTRY!$U$3:$U$302=43)*(ENTRY!$W$3:$W$302=X7))</f>
        <v>5</v>
      </c>
      <c r="AH7" s="35">
        <f>SUMPRODUCT((ENTRY!$F$3:$F$302=44)*(ENTRY!$H$3:$H$302=X7))+SUMPRODUCT((ENTRY!$I$3:$I$302=44)*(ENTRY!$K$3:$K$302=X7))+SUMPRODUCT((ENTRY!$L$3:$L$302=44)*(ENTRY!$N$3:$N$302=X7))+SUMPRODUCT((ENTRY!$O$3:$O$302=44)*(ENTRY!$Q$3:$Q$302=X7))+SUMPRODUCT((ENTRY!$R$3:$R$302=44)*(ENTRY!$T$3:$T$302=X7))+SUMPRODUCT((ENTRY!$U$3:$U$302=44)*(ENTRY!$W$3:$W$302=X7))</f>
        <v>0</v>
      </c>
      <c r="AI7" s="35">
        <f>SUMPRODUCT((ENTRY!$F$3:$F$302=48)*(ENTRY!$H$3:$H$302=X7))+SUMPRODUCT((ENTRY!$I$3:$I$302=48)*(ENTRY!$K$3:$K$302=X7))+SUMPRODUCT((ENTRY!$L$3:$L$302=48)*(ENTRY!$N$3:$N$302=X7))+SUMPRODUCT((ENTRY!$O$3:$O$302=48)*(ENTRY!$Q$3:$Q$302=X7))+SUMPRODUCT((ENTRY!$R$3:$R$302=48)*(ENTRY!$T$3:$T$302=X7))+SUMPRODUCT((ENTRY!$U$3:$U$302=48)*(ENTRY!$W$3:$W$302=X7))</f>
        <v>0</v>
      </c>
      <c r="AJ7" s="35">
        <f>SUMPRODUCT((ENTRY!$F$3:$F$302=54)*(ENTRY!$H$3:$H$302=X7))+SUMPRODUCT((ENTRY!$I$3:$I$302=54)*(ENTRY!$K$3:$K$302=X7))+SUMPRODUCT((ENTRY!$L$3:$L$302=54)*(ENTRY!$N$3:$N$302=X7))+SUMPRODUCT((ENTRY!$O$3:$O$302=54)*(ENTRY!$Q$3:$Q$302=X7))+SUMPRODUCT((ENTRY!$R$3:$R$302=54)*(ENTRY!$T$3:$T$302=X7))+SUMPRODUCT((ENTRY!$U$3:$U$302=54)*(ENTRY!$W$3:$W$302=X7))</f>
        <v>6</v>
      </c>
      <c r="AK7" s="35">
        <f>SUMPRODUCT((ENTRY!$F$3:$F$302=55)*(ENTRY!$H$3:$H$302=X7))+SUMPRODUCT((ENTRY!$I$3:$I$302=55)*(ENTRY!$K$3:$K$302=X7))+SUMPRODUCT((ENTRY!$L$3:$L$302=55)*(ENTRY!$N$3:$N$302=X7))+SUMPRODUCT((ENTRY!$O$3:$O$302=55)*(ENTRY!$Q$3:$Q$302=X7))+SUMPRODUCT((ENTRY!$R$3:$R$302=55)*(ENTRY!$T$3:$T$302=X7))+SUMPRODUCT((ENTRY!$U$3:$U$302=55)*(ENTRY!$W$3:$W$302=X7))</f>
        <v>4</v>
      </c>
      <c r="AL7" s="36">
        <f>SUMPRODUCT((ENTRY!$F$3:$F$302=65)*(ENTRY!$H$3:$H$302=X7))+SUMPRODUCT((ENTRY!$I$3:$I$302=65)*(ENTRY!$K$3:$K$302=X7))+SUMPRODUCT((ENTRY!$L$3:$L$302=65)*(ENTRY!$N$3:$N$302=X7))+SUMPRODUCT((ENTRY!$O$3:$O$302=65)*(ENTRY!$Q$3:$Q$302=X7))+SUMPRODUCT((ENTRY!$R$3:$R$302=65)*(ENTRY!$T$3:$T$302=X7))+SUMPRODUCT((ENTRY!$U$3:$U$302=65)*(ENTRY!$W$3:$W$302=X7))</f>
        <v>1</v>
      </c>
      <c r="AM7" s="37">
        <f>SUMPRODUCT((ENTRY!$F$3:$F$302=83)*(ENTRY!$H$3:$H$302=X7))+SUMPRODUCT((ENTRY!$I$3:$I$302=83)*(ENTRY!$K$3:$K$302=X7))+SUMPRODUCT((ENTRY!$L$3:$L$302=83)*(ENTRY!$N$3:$N$302=X7))+SUMPRODUCT((ENTRY!$O$3:$O$302=83)*(ENTRY!$Q$3:$Q$302=X7))+SUMPRODUCT((ENTRY!$R$3:$R$302=83)*(ENTRY!$T$3:$T$302=X7))+SUMPRODUCT((ENTRY!$U$3:$U$302=83)*(ENTRY!$W$3:$W$302=X7))</f>
        <v>2</v>
      </c>
    </row>
    <row r="8" spans="1:39" ht="15.75" thickBot="1" x14ac:dyDescent="0.3">
      <c r="A8" s="24">
        <v>27</v>
      </c>
      <c r="B8" s="25" t="s">
        <v>33</v>
      </c>
      <c r="C8" s="119">
        <f>SUMPRODUCT((ENTRY!$BK$3:$BK$302&gt;=33)*(ENTRY!$BK$3:$BK$302&lt;=44.9))</f>
        <v>0</v>
      </c>
      <c r="D8" s="119">
        <f>SUMPRODUCT((ENTRY!$BK$3:$BK$302&gt;=45)*(ENTRY!$BK$3:$BK$302&lt;=59.9))</f>
        <v>2</v>
      </c>
      <c r="E8" s="119">
        <f>SUMPRODUCT((ENTRY!$BK$3:$BK$302&gt;=60)*(ENTRY!$BK$3:$BK$302&lt;=74.9))</f>
        <v>18</v>
      </c>
      <c r="F8" s="119">
        <f>SUMPRODUCT((ENTRY!$BK$3:$BK$302&gt;=75)*(ENTRY!$BK$3:$BK$302&lt;=89.9))</f>
        <v>45</v>
      </c>
      <c r="G8" s="120">
        <f>SUMPRODUCT((ENTRY!$BK$3:$BK$302&gt;=90)*(ENTRY!$BK$3:$BK$302&lt;=100))</f>
        <v>14</v>
      </c>
      <c r="H8" s="10"/>
      <c r="I8" s="119">
        <f>SUMPRODUCT((ENTRY!$BK$3:$BK$302&gt;=33)*(ENTRY!$BK$3:$BK$302&lt;=44.9)*(ENTRY!$C$3:$C$302="M"))</f>
        <v>0</v>
      </c>
      <c r="J8" s="119">
        <f>SUMPRODUCT((ENTRY!$BK$3:$BK$302&gt;=45)*(ENTRY!$BK$3:$BK$302&lt;=59.9)*(ENTRY!$C$3:$C$302="M"))</f>
        <v>2</v>
      </c>
      <c r="K8" s="119">
        <f>SUMPRODUCT((ENTRY!$BK$3:$BK$302&gt;=60)*(ENTRY!$BK$3:$BK$302&lt;=74.9)*(ENTRY!$C$3:$C$302="M"))</f>
        <v>11</v>
      </c>
      <c r="L8" s="119">
        <f>SUMPRODUCT((ENTRY!$BK$3:$BK$302&gt;=75)*(ENTRY!$BK$3:$BK$302&lt;=89.9)*(ENTRY!$C$3:$C$302="M"))</f>
        <v>21</v>
      </c>
      <c r="M8" s="120">
        <f>SUMPRODUCT((ENTRY!$BK$3:$BK$302&gt;=90)*(ENTRY!$BK$3:$BK$302&lt;=100)*(ENTRY!$C$3:$C$302="M"))</f>
        <v>4</v>
      </c>
      <c r="N8" s="10"/>
      <c r="O8" s="119">
        <f>SUMPRODUCT((ENTRY!$BK$3:$BK$302&gt;=33)*(ENTRY!$BK$3:$BK$302&lt;=44.9)*(ENTRY!$C$3:$C$302="F"))</f>
        <v>0</v>
      </c>
      <c r="P8" s="119">
        <f>SUMPRODUCT((ENTRY!$BK$3:$BK$302&gt;=45)*(ENTRY!$BK$3:$BK$302&lt;=59.9)*(ENTRY!$C$3:$C$302="F"))</f>
        <v>0</v>
      </c>
      <c r="Q8" s="119">
        <f>SUMPRODUCT((ENTRY!$BK$3:$BK$302&gt;=60)*(ENTRY!$BK$3:$BK$302&lt;=74.9)*(ENTRY!$C$3:$C$302="F"))</f>
        <v>7</v>
      </c>
      <c r="R8" s="119">
        <f>SUMPRODUCT((ENTRY!$BK$3:$BK$302&gt;=75)*(ENTRY!$BK$3:$BK$302&lt;=89.9)*(ENTRY!$C$3:$C$302="F"))</f>
        <v>24</v>
      </c>
      <c r="S8" s="120">
        <f>SUMPRODUCT((ENTRY!$BK$3:$BK$302&gt;=90)*(ENTRY!$BK$3:$BK$302&lt;=100)*(ENTRY!$C$3:$C$302="F"))</f>
        <v>10</v>
      </c>
      <c r="U8" s="5"/>
      <c r="V8" s="11"/>
      <c r="W8" s="11"/>
      <c r="X8" s="34" t="s">
        <v>18</v>
      </c>
      <c r="Y8" s="35">
        <f>SUMPRODUCT((ENTRY!$F$3:$F$302=301)*(ENTRY!$H$3:$H$302=X8))+SUMPRODUCT((ENTRY!$I$3:$I$302=301)*(ENTRY!$K$3:$K$302=X8))+SUMPRODUCT((ENTRY!$L$3:$L$302=301)*(ENTRY!$N$3:$N$302=X8))+SUMPRODUCT((ENTRY!$O$3:$O$302=301)*(ENTRY!$Q$3:$Q$302=X8))+SUMPRODUCT((ENTRY!$R$3:$R$302=301)*(ENTRY!$T$3:$T$302=X8))+SUMPRODUCT((ENTRY!$U$3:$U$302=301)*(ENTRY!$W$3:$W$302=X8))</f>
        <v>7</v>
      </c>
      <c r="Z8" s="35">
        <f>SUMPRODUCT((ENTRY!$F$3:$F$302=302)*(ENTRY!$H$3:$H$302=X8))+SUMPRODUCT((ENTRY!$I$3:$I$302=302)*(ENTRY!$K$3:$K$302=X8))+SUMPRODUCT((ENTRY!$L$3:$L$302=302)*(ENTRY!$N$3:$N$302=X8))+SUMPRODUCT((ENTRY!$O$3:$O$302=302)*(ENTRY!$Q$3:$Q$302=X8))+SUMPRODUCT((ENTRY!$R$3:$R$302=302)*(ENTRY!$T$3:$T$302=X8))+SUMPRODUCT((ENTRY!$U$3:$U$302=302)*(ENTRY!$W$3:$W$302=X8))</f>
        <v>4</v>
      </c>
      <c r="AA8" s="35">
        <f>SUMPRODUCT((ENTRY!$F$3:$F$302=27)*(ENTRY!$H$3:$H$302=X8))+SUMPRODUCT((ENTRY!$I$3:$I$302=27)*(ENTRY!$K$3:$K$302=X8))+SUMPRODUCT((ENTRY!$L$3:$L$302=27)*(ENTRY!$N$3:$N$302=X8))+SUMPRODUCT((ENTRY!$O$3:$O$302=27)*(ENTRY!$Q$3:$Q$302=X8))+SUMPRODUCT((ENTRY!$R$3:$R$302=27)*(ENTRY!$T$3:$T$302=X8))+SUMPRODUCT((ENTRY!$U$3:$U$302=27)*(ENTRY!$W$3:$W$302=X8))</f>
        <v>4</v>
      </c>
      <c r="AB8" s="35">
        <f>SUMPRODUCT((ENTRY!$F$3:$F$302=28)*(ENTRY!$H$3:$H$302=X8))+SUMPRODUCT((ENTRY!$I$3:$I$302=28)*(ENTRY!$K$3:$K$302=X8))+SUMPRODUCT((ENTRY!$L$3:$L$302=28)*(ENTRY!$N$3:$N$302=X8))+SUMPRODUCT((ENTRY!$O$3:$O$302=28)*(ENTRY!$Q$3:$Q$302=X8))+SUMPRODUCT((ENTRY!$R$3:$R$302=28)*(ENTRY!$T$3:$T$302=X8))+SUMPRODUCT((ENTRY!$U$3:$U$302=28)*(ENTRY!$W$3:$W$302=X8))</f>
        <v>6</v>
      </c>
      <c r="AC8" s="35">
        <f>SUMPRODUCT((ENTRY!$F$3:$F$302=29)*(ENTRY!$H$3:$H$302=X8))+SUMPRODUCT((ENTRY!$I$3:$I$302=29)*(ENTRY!$K$3:$K$302=X8))+SUMPRODUCT((ENTRY!$L$3:$L$302=29)*(ENTRY!$N$3:$N$302=X8))+SUMPRODUCT((ENTRY!$O$3:$O$302=29)*(ENTRY!$Q$3:$Q$302=X8))+SUMPRODUCT((ENTRY!$R$3:$R$302=29)*(ENTRY!$T$3:$T$302=X8))+SUMPRODUCT((ENTRY!$U$3:$U$302=29)*(ENTRY!$W$3:$W$302=X8))</f>
        <v>4</v>
      </c>
      <c r="AD8" s="35">
        <f>SUMPRODUCT((ENTRY!$F$3:$F$302=30)*(ENTRY!$H$3:$H$302=X8))+SUMPRODUCT((ENTRY!$I$3:$I$302=30)*(ENTRY!$K$3:$K$302=X8))+SUMPRODUCT((ENTRY!$L$3:$L$302=30)*(ENTRY!$N$3:$N$302=X8))+SUMPRODUCT((ENTRY!$O$3:$O$302=30)*(ENTRY!$Q$3:$Q$302=X8))+SUMPRODUCT((ENTRY!$R$3:$R$302=30)*(ENTRY!$T$3:$T$302=X8))+SUMPRODUCT((ENTRY!$U$3:$U$302=30)*(ENTRY!$W$3:$W$302=X8))</f>
        <v>2</v>
      </c>
      <c r="AE8" s="35">
        <f>SUMPRODUCT((ENTRY!$F$3:$F$302=41)*(ENTRY!$H$3:$H$302=X8))+SUMPRODUCT((ENTRY!$I$3:$I$302=41)*(ENTRY!$K$3:$K$302=X8))+SUMPRODUCT((ENTRY!$L$3:$L$302=41)*(ENTRY!$N$3:$N$302=X8))+SUMPRODUCT((ENTRY!$O$3:$O$302=41)*(ENTRY!$Q$3:$Q$302=X8))+SUMPRODUCT((ENTRY!$R$3:$R$302=41)*(ENTRY!$T$3:$T$302=X8))+SUMPRODUCT((ENTRY!$U$3:$U$302=41)*(ENTRY!$W$3:$W$302=X8))</f>
        <v>2</v>
      </c>
      <c r="AF8" s="35">
        <f>SUMPRODUCT((ENTRY!$F$3:$F$302=42)*(ENTRY!$H$3:$H$302=X8))+SUMPRODUCT((ENTRY!$I$3:$I$302=42)*(ENTRY!$K$3:$K$302=X8))+SUMPRODUCT((ENTRY!$L$3:$L$302=42)*(ENTRY!$N$3:$N$302=X8))+SUMPRODUCT((ENTRY!$O$3:$O$302=42)*(ENTRY!$Q$3:$Q$302=X8))+SUMPRODUCT((ENTRY!$R$3:$R$302=42)*(ENTRY!$T$3:$T$302=X8))+SUMPRODUCT((ENTRY!$U$3:$U$302=42)*(ENTRY!$W$3:$W$302=X8))</f>
        <v>3</v>
      </c>
      <c r="AG8" s="35">
        <f>SUMPRODUCT((ENTRY!$F$3:$F$302=43)*(ENTRY!$H$3:$H$302=X8))+SUMPRODUCT((ENTRY!$I$3:$I$302=43)*(ENTRY!$K$3:$K$302=X8))+SUMPRODUCT((ENTRY!$L$3:$L$302=43)*(ENTRY!$N$3:$N$302=X8))+SUMPRODUCT((ENTRY!$O$3:$O$302=43)*(ENTRY!$Q$3:$Q$302=X8))+SUMPRODUCT((ENTRY!$R$3:$R$302=43)*(ENTRY!$T$3:$T$302=X8))+SUMPRODUCT((ENTRY!$U$3:$U$302=43)*(ENTRY!$W$3:$W$302=X8))</f>
        <v>4</v>
      </c>
      <c r="AH8" s="35">
        <f>SUMPRODUCT((ENTRY!$F$3:$F$302=44)*(ENTRY!$H$3:$H$302=X8))+SUMPRODUCT((ENTRY!$I$3:$I$302=44)*(ENTRY!$K$3:$K$302=X8))+SUMPRODUCT((ENTRY!$L$3:$L$302=44)*(ENTRY!$N$3:$N$302=X8))+SUMPRODUCT((ENTRY!$O$3:$O$302=44)*(ENTRY!$Q$3:$Q$302=X8))+SUMPRODUCT((ENTRY!$R$3:$R$302=44)*(ENTRY!$T$3:$T$302=X8))+SUMPRODUCT((ENTRY!$U$3:$U$302=44)*(ENTRY!$W$3:$W$302=X8))</f>
        <v>7</v>
      </c>
      <c r="AI8" s="35">
        <f>SUMPRODUCT((ENTRY!$F$3:$F$302=48)*(ENTRY!$H$3:$H$302=X8))+SUMPRODUCT((ENTRY!$I$3:$I$302=48)*(ENTRY!$K$3:$K$302=X8))+SUMPRODUCT((ENTRY!$L$3:$L$302=48)*(ENTRY!$N$3:$N$302=X8))+SUMPRODUCT((ENTRY!$O$3:$O$302=48)*(ENTRY!$Q$3:$Q$302=X8))+SUMPRODUCT((ENTRY!$R$3:$R$302=48)*(ENTRY!$T$3:$T$302=X8))+SUMPRODUCT((ENTRY!$U$3:$U$302=48)*(ENTRY!$W$3:$W$302=X8))</f>
        <v>0</v>
      </c>
      <c r="AJ8" s="35">
        <f>SUMPRODUCT((ENTRY!$F$3:$F$302=54)*(ENTRY!$H$3:$H$302=X8))+SUMPRODUCT((ENTRY!$I$3:$I$302=54)*(ENTRY!$K$3:$K$302=X8))+SUMPRODUCT((ENTRY!$L$3:$L$302=54)*(ENTRY!$N$3:$N$302=X8))+SUMPRODUCT((ENTRY!$O$3:$O$302=54)*(ENTRY!$Q$3:$Q$302=X8))+SUMPRODUCT((ENTRY!$R$3:$R$302=54)*(ENTRY!$T$3:$T$302=X8))+SUMPRODUCT((ENTRY!$U$3:$U$302=54)*(ENTRY!$W$3:$W$302=X8))</f>
        <v>4</v>
      </c>
      <c r="AK8" s="35">
        <f>SUMPRODUCT((ENTRY!$F$3:$F$302=55)*(ENTRY!$H$3:$H$302=X8))+SUMPRODUCT((ENTRY!$I$3:$I$302=55)*(ENTRY!$K$3:$K$302=X8))+SUMPRODUCT((ENTRY!$L$3:$L$302=55)*(ENTRY!$N$3:$N$302=X8))+SUMPRODUCT((ENTRY!$O$3:$O$302=55)*(ENTRY!$Q$3:$Q$302=X8))+SUMPRODUCT((ENTRY!$R$3:$R$302=55)*(ENTRY!$T$3:$T$302=X8))+SUMPRODUCT((ENTRY!$U$3:$U$302=55)*(ENTRY!$W$3:$W$302=X8))</f>
        <v>3</v>
      </c>
      <c r="AL8" s="36">
        <f>SUMPRODUCT((ENTRY!$F$3:$F$302=65)*(ENTRY!$H$3:$H$302=X8))+SUMPRODUCT((ENTRY!$I$3:$I$302=65)*(ENTRY!$K$3:$K$302=X8))+SUMPRODUCT((ENTRY!$L$3:$L$302=65)*(ENTRY!$N$3:$N$302=X8))+SUMPRODUCT((ENTRY!$O$3:$O$302=65)*(ENTRY!$Q$3:$Q$302=X8))+SUMPRODUCT((ENTRY!$R$3:$R$302=65)*(ENTRY!$T$3:$T$302=X8))+SUMPRODUCT((ENTRY!$U$3:$U$302=65)*(ENTRY!$W$3:$W$302=X8))</f>
        <v>0</v>
      </c>
      <c r="AM8" s="37">
        <f>SUMPRODUCT((ENTRY!$F$3:$F$302=83)*(ENTRY!$H$3:$H$302=X8))+SUMPRODUCT((ENTRY!$I$3:$I$302=83)*(ENTRY!$K$3:$K$302=X8))+SUMPRODUCT((ENTRY!$L$3:$L$302=83)*(ENTRY!$N$3:$N$302=X8))+SUMPRODUCT((ENTRY!$O$3:$O$302=83)*(ENTRY!$Q$3:$Q$302=X8))+SUMPRODUCT((ENTRY!$R$3:$R$302=83)*(ENTRY!$T$3:$T$302=X8))+SUMPRODUCT((ENTRY!$U$3:$U$302=83)*(ENTRY!$W$3:$W$302=X8))</f>
        <v>11</v>
      </c>
    </row>
    <row r="9" spans="1:39" ht="15.75" thickBot="1" x14ac:dyDescent="0.3">
      <c r="A9" s="24">
        <v>28</v>
      </c>
      <c r="B9" s="25" t="s">
        <v>227</v>
      </c>
      <c r="C9" s="8"/>
      <c r="D9" s="8"/>
      <c r="E9" s="8"/>
      <c r="F9" s="12"/>
      <c r="G9" s="8"/>
      <c r="H9" s="12"/>
      <c r="I9" s="12"/>
      <c r="J9" s="8"/>
      <c r="K9" s="12"/>
      <c r="L9" s="12"/>
      <c r="M9" s="8"/>
      <c r="N9" s="12"/>
      <c r="O9" s="12"/>
      <c r="P9" s="8"/>
      <c r="Q9" s="12"/>
      <c r="R9" s="12"/>
      <c r="S9" s="8"/>
      <c r="U9" s="5"/>
      <c r="V9" s="11"/>
      <c r="W9" s="11"/>
      <c r="X9" s="34" t="s">
        <v>19</v>
      </c>
      <c r="Y9" s="35">
        <f>SUMPRODUCT((ENTRY!$F$3:$F$302=301)*(ENTRY!$H$3:$H$302=X9))+SUMPRODUCT((ENTRY!$I$3:$I$302=301)*(ENTRY!$K$3:$K$302=X9))+SUMPRODUCT((ENTRY!$L$3:$L$302=301)*(ENTRY!$N$3:$N$302=X9))+SUMPRODUCT((ENTRY!$O$3:$O$302=301)*(ENTRY!$Q$3:$Q$302=X9))+SUMPRODUCT((ENTRY!$R$3:$R$302=301)*(ENTRY!$T$3:$T$302=X9))+SUMPRODUCT((ENTRY!$U$3:$U$302=301)*(ENTRY!$W$3:$W$302=X9))</f>
        <v>19</v>
      </c>
      <c r="Z9" s="35">
        <f>SUMPRODUCT((ENTRY!$F$3:$F$302=302)*(ENTRY!$H$3:$H$302=X9))+SUMPRODUCT((ENTRY!$I$3:$I$302=302)*(ENTRY!$K$3:$K$302=X9))+SUMPRODUCT((ENTRY!$L$3:$L$302=302)*(ENTRY!$N$3:$N$302=X9))+SUMPRODUCT((ENTRY!$O$3:$O$302=302)*(ENTRY!$Q$3:$Q$302=X9))+SUMPRODUCT((ENTRY!$R$3:$R$302=302)*(ENTRY!$T$3:$T$302=X9))+SUMPRODUCT((ENTRY!$U$3:$U$302=302)*(ENTRY!$W$3:$W$302=X9))</f>
        <v>5</v>
      </c>
      <c r="AA9" s="35">
        <f>SUMPRODUCT((ENTRY!$F$3:$F$302=27)*(ENTRY!$H$3:$H$302=X9))+SUMPRODUCT((ENTRY!$I$3:$I$302=27)*(ENTRY!$K$3:$K$302=X9))+SUMPRODUCT((ENTRY!$L$3:$L$302=27)*(ENTRY!$N$3:$N$302=X9))+SUMPRODUCT((ENTRY!$O$3:$O$302=27)*(ENTRY!$Q$3:$Q$302=X9))+SUMPRODUCT((ENTRY!$R$3:$R$302=27)*(ENTRY!$T$3:$T$302=X9))+SUMPRODUCT((ENTRY!$U$3:$U$302=27)*(ENTRY!$W$3:$W$302=X9))</f>
        <v>2</v>
      </c>
      <c r="AB9" s="35">
        <f>SUMPRODUCT((ENTRY!$F$3:$F$302=28)*(ENTRY!$H$3:$H$302=X9))+SUMPRODUCT((ENTRY!$I$3:$I$302=28)*(ENTRY!$K$3:$K$302=X9))+SUMPRODUCT((ENTRY!$L$3:$L$302=28)*(ENTRY!$N$3:$N$302=X9))+SUMPRODUCT((ENTRY!$O$3:$O$302=28)*(ENTRY!$Q$3:$Q$302=X9))+SUMPRODUCT((ENTRY!$R$3:$R$302=28)*(ENTRY!$T$3:$T$302=X9))+SUMPRODUCT((ENTRY!$U$3:$U$302=28)*(ENTRY!$W$3:$W$302=X9))</f>
        <v>0</v>
      </c>
      <c r="AC9" s="35">
        <f>SUMPRODUCT((ENTRY!$F$3:$F$302=29)*(ENTRY!$H$3:$H$302=X9))+SUMPRODUCT((ENTRY!$I$3:$I$302=29)*(ENTRY!$K$3:$K$302=X9))+SUMPRODUCT((ENTRY!$L$3:$L$302=29)*(ENTRY!$N$3:$N$302=X9))+SUMPRODUCT((ENTRY!$O$3:$O$302=29)*(ENTRY!$Q$3:$Q$302=X9))+SUMPRODUCT((ENTRY!$R$3:$R$302=29)*(ENTRY!$T$3:$T$302=X9))+SUMPRODUCT((ENTRY!$U$3:$U$302=29)*(ENTRY!$W$3:$W$302=X9))</f>
        <v>2</v>
      </c>
      <c r="AD9" s="35">
        <f>SUMPRODUCT((ENTRY!$F$3:$F$302=30)*(ENTRY!$H$3:$H$302=X9))+SUMPRODUCT((ENTRY!$I$3:$I$302=30)*(ENTRY!$K$3:$K$302=X9))+SUMPRODUCT((ENTRY!$L$3:$L$302=30)*(ENTRY!$N$3:$N$302=X9))+SUMPRODUCT((ENTRY!$O$3:$O$302=30)*(ENTRY!$Q$3:$Q$302=X9))+SUMPRODUCT((ENTRY!$R$3:$R$302=30)*(ENTRY!$T$3:$T$302=X9))+SUMPRODUCT((ENTRY!$U$3:$U$302=30)*(ENTRY!$W$3:$W$302=X9))</f>
        <v>2</v>
      </c>
      <c r="AE9" s="35">
        <f>SUMPRODUCT((ENTRY!$F$3:$F$302=41)*(ENTRY!$H$3:$H$302=X9))+SUMPRODUCT((ENTRY!$I$3:$I$302=41)*(ENTRY!$K$3:$K$302=X9))+SUMPRODUCT((ENTRY!$L$3:$L$302=41)*(ENTRY!$N$3:$N$302=X9))+SUMPRODUCT((ENTRY!$O$3:$O$302=41)*(ENTRY!$Q$3:$Q$302=X9))+SUMPRODUCT((ENTRY!$R$3:$R$302=41)*(ENTRY!$T$3:$T$302=X9))+SUMPRODUCT((ENTRY!$U$3:$U$302=41)*(ENTRY!$W$3:$W$302=X9))</f>
        <v>2</v>
      </c>
      <c r="AF9" s="35">
        <f>SUMPRODUCT((ENTRY!$F$3:$F$302=42)*(ENTRY!$H$3:$H$302=X9))+SUMPRODUCT((ENTRY!$I$3:$I$302=42)*(ENTRY!$K$3:$K$302=X9))+SUMPRODUCT((ENTRY!$L$3:$L$302=42)*(ENTRY!$N$3:$N$302=X9))+SUMPRODUCT((ENTRY!$O$3:$O$302=42)*(ENTRY!$Q$3:$Q$302=X9))+SUMPRODUCT((ENTRY!$R$3:$R$302=42)*(ENTRY!$T$3:$T$302=X9))+SUMPRODUCT((ENTRY!$U$3:$U$302=42)*(ENTRY!$W$3:$W$302=X9))</f>
        <v>6</v>
      </c>
      <c r="AG9" s="35">
        <f>SUMPRODUCT((ENTRY!$F$3:$F$302=43)*(ENTRY!$H$3:$H$302=X9))+SUMPRODUCT((ENTRY!$I$3:$I$302=43)*(ENTRY!$K$3:$K$302=X9))+SUMPRODUCT((ENTRY!$L$3:$L$302=43)*(ENTRY!$N$3:$N$302=X9))+SUMPRODUCT((ENTRY!$O$3:$O$302=43)*(ENTRY!$Q$3:$Q$302=X9))+SUMPRODUCT((ENTRY!$R$3:$R$302=43)*(ENTRY!$T$3:$T$302=X9))+SUMPRODUCT((ENTRY!$U$3:$U$302=43)*(ENTRY!$W$3:$W$302=X9))</f>
        <v>7</v>
      </c>
      <c r="AH9" s="35">
        <f>SUMPRODUCT((ENTRY!$F$3:$F$302=44)*(ENTRY!$H$3:$H$302=X9))+SUMPRODUCT((ENTRY!$I$3:$I$302=44)*(ENTRY!$K$3:$K$302=X9))+SUMPRODUCT((ENTRY!$L$3:$L$302=44)*(ENTRY!$N$3:$N$302=X9))+SUMPRODUCT((ENTRY!$O$3:$O$302=44)*(ENTRY!$Q$3:$Q$302=X9))+SUMPRODUCT((ENTRY!$R$3:$R$302=44)*(ENTRY!$T$3:$T$302=X9))+SUMPRODUCT((ENTRY!$U$3:$U$302=44)*(ENTRY!$W$3:$W$302=X9))</f>
        <v>4</v>
      </c>
      <c r="AI9" s="35">
        <f>SUMPRODUCT((ENTRY!$F$3:$F$302=48)*(ENTRY!$H$3:$H$302=X9))+SUMPRODUCT((ENTRY!$I$3:$I$302=48)*(ENTRY!$K$3:$K$302=X9))+SUMPRODUCT((ENTRY!$L$3:$L$302=48)*(ENTRY!$N$3:$N$302=X9))+SUMPRODUCT((ENTRY!$O$3:$O$302=48)*(ENTRY!$Q$3:$Q$302=X9))+SUMPRODUCT((ENTRY!$R$3:$R$302=48)*(ENTRY!$T$3:$T$302=X9))+SUMPRODUCT((ENTRY!$U$3:$U$302=48)*(ENTRY!$W$3:$W$302=X9))</f>
        <v>0</v>
      </c>
      <c r="AJ9" s="35">
        <f>SUMPRODUCT((ENTRY!$F$3:$F$302=54)*(ENTRY!$H$3:$H$302=X9))+SUMPRODUCT((ENTRY!$I$3:$I$302=54)*(ENTRY!$K$3:$K$302=X9))+SUMPRODUCT((ENTRY!$L$3:$L$302=54)*(ENTRY!$N$3:$N$302=X9))+SUMPRODUCT((ENTRY!$O$3:$O$302=54)*(ENTRY!$Q$3:$Q$302=X9))+SUMPRODUCT((ENTRY!$R$3:$R$302=54)*(ENTRY!$T$3:$T$302=X9))+SUMPRODUCT((ENTRY!$U$3:$U$302=54)*(ENTRY!$W$3:$W$302=X9))</f>
        <v>3</v>
      </c>
      <c r="AK9" s="35">
        <f>SUMPRODUCT((ENTRY!$F$3:$F$302=55)*(ENTRY!$H$3:$H$302=X9))+SUMPRODUCT((ENTRY!$I$3:$I$302=55)*(ENTRY!$K$3:$K$302=X9))+SUMPRODUCT((ENTRY!$L$3:$L$302=55)*(ENTRY!$N$3:$N$302=X9))+SUMPRODUCT((ENTRY!$O$3:$O$302=55)*(ENTRY!$Q$3:$Q$302=X9))+SUMPRODUCT((ENTRY!$R$3:$R$302=55)*(ENTRY!$T$3:$T$302=X9))+SUMPRODUCT((ENTRY!$U$3:$U$302=55)*(ENTRY!$W$3:$W$302=X9))</f>
        <v>4</v>
      </c>
      <c r="AL9" s="36">
        <f>SUMPRODUCT((ENTRY!$F$3:$F$302=65)*(ENTRY!$H$3:$H$302=X9))+SUMPRODUCT((ENTRY!$I$3:$I$302=65)*(ENTRY!$K$3:$K$302=X9))+SUMPRODUCT((ENTRY!$L$3:$L$302=65)*(ENTRY!$N$3:$N$302=X9))+SUMPRODUCT((ENTRY!$O$3:$O$302=65)*(ENTRY!$Q$3:$Q$302=X9))+SUMPRODUCT((ENTRY!$R$3:$R$302=65)*(ENTRY!$T$3:$T$302=X9))+SUMPRODUCT((ENTRY!$U$3:$U$302=65)*(ENTRY!$W$3:$W$302=X9))</f>
        <v>5</v>
      </c>
      <c r="AM9" s="37">
        <f>SUMPRODUCT((ENTRY!$F$3:$F$302=83)*(ENTRY!$H$3:$H$302=X9))+SUMPRODUCT((ENTRY!$I$3:$I$302=83)*(ENTRY!$K$3:$K$302=X9))+SUMPRODUCT((ENTRY!$L$3:$L$302=83)*(ENTRY!$N$3:$N$302=X9))+SUMPRODUCT((ENTRY!$O$3:$O$302=83)*(ENTRY!$Q$3:$Q$302=X9))+SUMPRODUCT((ENTRY!$R$3:$R$302=83)*(ENTRY!$T$3:$T$302=X9))+SUMPRODUCT((ENTRY!$U$3:$U$302=83)*(ENTRY!$W$3:$W$302=X9))</f>
        <v>2</v>
      </c>
    </row>
    <row r="10" spans="1:39" ht="15.75" thickBot="1" x14ac:dyDescent="0.3">
      <c r="A10" s="24">
        <v>29</v>
      </c>
      <c r="B10" s="25" t="s">
        <v>35</v>
      </c>
      <c r="C10" s="429" t="s">
        <v>74</v>
      </c>
      <c r="D10" s="430"/>
      <c r="E10" s="430"/>
      <c r="F10" s="430"/>
      <c r="G10" s="431"/>
      <c r="H10" s="12"/>
      <c r="I10" s="429" t="s">
        <v>68</v>
      </c>
      <c r="J10" s="430"/>
      <c r="K10" s="430"/>
      <c r="L10" s="430"/>
      <c r="M10" s="431"/>
      <c r="N10" s="12"/>
      <c r="O10" s="429" t="s">
        <v>71</v>
      </c>
      <c r="P10" s="430"/>
      <c r="Q10" s="430"/>
      <c r="R10" s="430"/>
      <c r="S10" s="431"/>
      <c r="U10" s="5"/>
      <c r="V10" s="11"/>
      <c r="W10" s="11"/>
      <c r="X10" s="34" t="s">
        <v>20</v>
      </c>
      <c r="Y10" s="35">
        <f>SUMPRODUCT((ENTRY!$F$3:$F$302=301)*(ENTRY!$H$3:$H$302=X10))+SUMPRODUCT((ENTRY!$I$3:$I$302=301)*(ENTRY!$K$3:$K$302=X10))+SUMPRODUCT((ENTRY!$L$3:$L$302=301)*(ENTRY!$N$3:$N$302=X10))+SUMPRODUCT((ENTRY!$O$3:$O$302=301)*(ENTRY!$Q$3:$Q$302=X10))+SUMPRODUCT((ENTRY!$R$3:$R$302=301)*(ENTRY!$T$3:$T$302=X10))+SUMPRODUCT((ENTRY!$U$3:$U$302=301)*(ENTRY!$W$3:$W$302=X10))</f>
        <v>6</v>
      </c>
      <c r="Z10" s="35">
        <f>SUMPRODUCT((ENTRY!$F$3:$F$302=302)*(ENTRY!$H$3:$H$302=X10))+SUMPRODUCT((ENTRY!$I$3:$I$302=302)*(ENTRY!$K$3:$K$302=X10))+SUMPRODUCT((ENTRY!$L$3:$L$302=302)*(ENTRY!$N$3:$N$302=X10))+SUMPRODUCT((ENTRY!$O$3:$O$302=302)*(ENTRY!$Q$3:$Q$302=X10))+SUMPRODUCT((ENTRY!$R$3:$R$302=302)*(ENTRY!$T$3:$T$302=X10))+SUMPRODUCT((ENTRY!$U$3:$U$302=302)*(ENTRY!$W$3:$W$302=X10))</f>
        <v>7</v>
      </c>
      <c r="AA10" s="35">
        <f>SUMPRODUCT((ENTRY!$F$3:$F$302=27)*(ENTRY!$H$3:$H$302=X10))+SUMPRODUCT((ENTRY!$I$3:$I$302=27)*(ENTRY!$K$3:$K$302=X10))+SUMPRODUCT((ENTRY!$L$3:$L$302=27)*(ENTRY!$N$3:$N$302=X10))+SUMPRODUCT((ENTRY!$O$3:$O$302=27)*(ENTRY!$Q$3:$Q$302=X10))+SUMPRODUCT((ENTRY!$R$3:$R$302=27)*(ENTRY!$T$3:$T$302=X10))+SUMPRODUCT((ENTRY!$U$3:$U$302=27)*(ENTRY!$W$3:$W$302=X10))</f>
        <v>2</v>
      </c>
      <c r="AB10" s="35">
        <f>SUMPRODUCT((ENTRY!$F$3:$F$302=28)*(ENTRY!$H$3:$H$302=X10))+SUMPRODUCT((ENTRY!$I$3:$I$302=28)*(ENTRY!$K$3:$K$302=X10))+SUMPRODUCT((ENTRY!$L$3:$L$302=28)*(ENTRY!$N$3:$N$302=X10))+SUMPRODUCT((ENTRY!$O$3:$O$302=28)*(ENTRY!$Q$3:$Q$302=X10))+SUMPRODUCT((ENTRY!$R$3:$R$302=28)*(ENTRY!$T$3:$T$302=X10))+SUMPRODUCT((ENTRY!$U$3:$U$302=28)*(ENTRY!$W$3:$W$302=X10))</f>
        <v>3</v>
      </c>
      <c r="AC10" s="35">
        <f>SUMPRODUCT((ENTRY!$F$3:$F$302=29)*(ENTRY!$H$3:$H$302=X10))+SUMPRODUCT((ENTRY!$I$3:$I$302=29)*(ENTRY!$K$3:$K$302=X10))+SUMPRODUCT((ENTRY!$L$3:$L$302=29)*(ENTRY!$N$3:$N$302=X10))+SUMPRODUCT((ENTRY!$O$3:$O$302=29)*(ENTRY!$Q$3:$Q$302=X10))+SUMPRODUCT((ENTRY!$R$3:$R$302=29)*(ENTRY!$T$3:$T$302=X10))+SUMPRODUCT((ENTRY!$U$3:$U$302=29)*(ENTRY!$W$3:$W$302=X10))</f>
        <v>4</v>
      </c>
      <c r="AD10" s="35">
        <f>SUMPRODUCT((ENTRY!$F$3:$F$302=30)*(ENTRY!$H$3:$H$302=X10))+SUMPRODUCT((ENTRY!$I$3:$I$302=30)*(ENTRY!$K$3:$K$302=X10))+SUMPRODUCT((ENTRY!$L$3:$L$302=30)*(ENTRY!$N$3:$N$302=X10))+SUMPRODUCT((ENTRY!$O$3:$O$302=30)*(ENTRY!$Q$3:$Q$302=X10))+SUMPRODUCT((ENTRY!$R$3:$R$302=30)*(ENTRY!$T$3:$T$302=X10))+SUMPRODUCT((ENTRY!$U$3:$U$302=30)*(ENTRY!$W$3:$W$302=X10))</f>
        <v>1</v>
      </c>
      <c r="AE10" s="35">
        <f>SUMPRODUCT((ENTRY!$F$3:$F$302=41)*(ENTRY!$H$3:$H$302=X10))+SUMPRODUCT((ENTRY!$I$3:$I$302=41)*(ENTRY!$K$3:$K$302=X10))+SUMPRODUCT((ENTRY!$L$3:$L$302=41)*(ENTRY!$N$3:$N$302=X10))+SUMPRODUCT((ENTRY!$O$3:$O$302=41)*(ENTRY!$Q$3:$Q$302=X10))+SUMPRODUCT((ENTRY!$R$3:$R$302=41)*(ENTRY!$T$3:$T$302=X10))+SUMPRODUCT((ENTRY!$U$3:$U$302=41)*(ENTRY!$W$3:$W$302=X10))</f>
        <v>1</v>
      </c>
      <c r="AF10" s="35">
        <f>SUMPRODUCT((ENTRY!$F$3:$F$302=42)*(ENTRY!$H$3:$H$302=X10))+SUMPRODUCT((ENTRY!$I$3:$I$302=42)*(ENTRY!$K$3:$K$302=X10))+SUMPRODUCT((ENTRY!$L$3:$L$302=42)*(ENTRY!$N$3:$N$302=X10))+SUMPRODUCT((ENTRY!$O$3:$O$302=42)*(ENTRY!$Q$3:$Q$302=X10))+SUMPRODUCT((ENTRY!$R$3:$R$302=42)*(ENTRY!$T$3:$T$302=X10))+SUMPRODUCT((ENTRY!$U$3:$U$302=42)*(ENTRY!$W$3:$W$302=X10))</f>
        <v>3</v>
      </c>
      <c r="AG10" s="35">
        <f>SUMPRODUCT((ENTRY!$F$3:$F$302=43)*(ENTRY!$H$3:$H$302=X10))+SUMPRODUCT((ENTRY!$I$3:$I$302=43)*(ENTRY!$K$3:$K$302=X10))+SUMPRODUCT((ENTRY!$L$3:$L$302=43)*(ENTRY!$N$3:$N$302=X10))+SUMPRODUCT((ENTRY!$O$3:$O$302=43)*(ENTRY!$Q$3:$Q$302=X10))+SUMPRODUCT((ENTRY!$R$3:$R$302=43)*(ENTRY!$T$3:$T$302=X10))+SUMPRODUCT((ENTRY!$U$3:$U$302=43)*(ENTRY!$W$3:$W$302=X10))</f>
        <v>2</v>
      </c>
      <c r="AH10" s="35">
        <f>SUMPRODUCT((ENTRY!$F$3:$F$302=44)*(ENTRY!$H$3:$H$302=X10))+SUMPRODUCT((ENTRY!$I$3:$I$302=44)*(ENTRY!$K$3:$K$302=X10))+SUMPRODUCT((ENTRY!$L$3:$L$302=44)*(ENTRY!$N$3:$N$302=X10))+SUMPRODUCT((ENTRY!$O$3:$O$302=44)*(ENTRY!$Q$3:$Q$302=X10))+SUMPRODUCT((ENTRY!$R$3:$R$302=44)*(ENTRY!$T$3:$T$302=X10))+SUMPRODUCT((ENTRY!$U$3:$U$302=44)*(ENTRY!$W$3:$W$302=X10))</f>
        <v>0</v>
      </c>
      <c r="AI10" s="35">
        <f>SUMPRODUCT((ENTRY!$F$3:$F$302=48)*(ENTRY!$H$3:$H$302=X10))+SUMPRODUCT((ENTRY!$I$3:$I$302=48)*(ENTRY!$K$3:$K$302=X10))+SUMPRODUCT((ENTRY!$L$3:$L$302=48)*(ENTRY!$N$3:$N$302=X10))+SUMPRODUCT((ENTRY!$O$3:$O$302=48)*(ENTRY!$Q$3:$Q$302=X10))+SUMPRODUCT((ENTRY!$R$3:$R$302=48)*(ENTRY!$T$3:$T$302=X10))+SUMPRODUCT((ENTRY!$U$3:$U$302=48)*(ENTRY!$W$3:$W$302=X10))</f>
        <v>0</v>
      </c>
      <c r="AJ10" s="35">
        <f>SUMPRODUCT((ENTRY!$F$3:$F$302=54)*(ENTRY!$H$3:$H$302=X10))+SUMPRODUCT((ENTRY!$I$3:$I$302=54)*(ENTRY!$K$3:$K$302=X10))+SUMPRODUCT((ENTRY!$L$3:$L$302=54)*(ENTRY!$N$3:$N$302=X10))+SUMPRODUCT((ENTRY!$O$3:$O$302=54)*(ENTRY!$Q$3:$Q$302=X10))+SUMPRODUCT((ENTRY!$R$3:$R$302=54)*(ENTRY!$T$3:$T$302=X10))+SUMPRODUCT((ENTRY!$U$3:$U$302=54)*(ENTRY!$W$3:$W$302=X10))</f>
        <v>0</v>
      </c>
      <c r="AK10" s="35">
        <f>SUMPRODUCT((ENTRY!$F$3:$F$302=55)*(ENTRY!$H$3:$H$302=X10))+SUMPRODUCT((ENTRY!$I$3:$I$302=55)*(ENTRY!$K$3:$K$302=X10))+SUMPRODUCT((ENTRY!$L$3:$L$302=55)*(ENTRY!$N$3:$N$302=X10))+SUMPRODUCT((ENTRY!$O$3:$O$302=55)*(ENTRY!$Q$3:$Q$302=X10))+SUMPRODUCT((ENTRY!$R$3:$R$302=55)*(ENTRY!$T$3:$T$302=X10))+SUMPRODUCT((ENTRY!$U$3:$U$302=55)*(ENTRY!$W$3:$W$302=X10))</f>
        <v>4</v>
      </c>
      <c r="AL10" s="36">
        <f>SUMPRODUCT((ENTRY!$F$3:$F$302=65)*(ENTRY!$H$3:$H$302=X10))+SUMPRODUCT((ENTRY!$I$3:$I$302=65)*(ENTRY!$K$3:$K$302=X10))+SUMPRODUCT((ENTRY!$L$3:$L$302=65)*(ENTRY!$N$3:$N$302=X10))+SUMPRODUCT((ENTRY!$O$3:$O$302=65)*(ENTRY!$Q$3:$Q$302=X10))+SUMPRODUCT((ENTRY!$R$3:$R$302=65)*(ENTRY!$T$3:$T$302=X10))+SUMPRODUCT((ENTRY!$U$3:$U$302=65)*(ENTRY!$W$3:$W$302=X10))</f>
        <v>1</v>
      </c>
      <c r="AM10" s="37">
        <f>SUMPRODUCT((ENTRY!$F$3:$F$302=83)*(ENTRY!$H$3:$H$302=X10))+SUMPRODUCT((ENTRY!$I$3:$I$302=83)*(ENTRY!$K$3:$K$302=X10))+SUMPRODUCT((ENTRY!$L$3:$L$302=83)*(ENTRY!$N$3:$N$302=X10))+SUMPRODUCT((ENTRY!$O$3:$O$302=83)*(ENTRY!$Q$3:$Q$302=X10))+SUMPRODUCT((ENTRY!$R$3:$R$302=83)*(ENTRY!$T$3:$T$302=X10))+SUMPRODUCT((ENTRY!$U$3:$U$302=83)*(ENTRY!$W$3:$W$302=X10))</f>
        <v>5</v>
      </c>
    </row>
    <row r="11" spans="1:39" x14ac:dyDescent="0.25">
      <c r="A11" s="24">
        <v>30</v>
      </c>
      <c r="B11" s="25" t="s">
        <v>36</v>
      </c>
      <c r="C11" s="411" t="s">
        <v>25</v>
      </c>
      <c r="D11" s="412" t="s">
        <v>26</v>
      </c>
      <c r="E11" s="412" t="s">
        <v>27</v>
      </c>
      <c r="F11" s="412" t="s">
        <v>28</v>
      </c>
      <c r="G11" s="428" t="s">
        <v>217</v>
      </c>
      <c r="H11" s="12"/>
      <c r="I11" s="411" t="s">
        <v>25</v>
      </c>
      <c r="J11" s="412" t="s">
        <v>26</v>
      </c>
      <c r="K11" s="412" t="s">
        <v>27</v>
      </c>
      <c r="L11" s="412" t="s">
        <v>28</v>
      </c>
      <c r="M11" s="428" t="s">
        <v>217</v>
      </c>
      <c r="N11" s="12"/>
      <c r="O11" s="411" t="s">
        <v>25</v>
      </c>
      <c r="P11" s="412" t="s">
        <v>26</v>
      </c>
      <c r="Q11" s="412" t="s">
        <v>27</v>
      </c>
      <c r="R11" s="412" t="s">
        <v>28</v>
      </c>
      <c r="S11" s="428" t="s">
        <v>217</v>
      </c>
      <c r="U11" s="5"/>
      <c r="V11" s="6"/>
      <c r="W11" s="6"/>
      <c r="X11" s="34" t="s">
        <v>21</v>
      </c>
      <c r="Y11" s="35">
        <f>SUMPRODUCT((ENTRY!$F$3:$F$302=301)*(ENTRY!$H$3:$H$302=X11))+SUMPRODUCT((ENTRY!$I$3:$I$302=301)*(ENTRY!$K$3:$K$302=X11))+SUMPRODUCT((ENTRY!$L$3:$L$302=301)*(ENTRY!$N$3:$N$302=X11))+SUMPRODUCT((ENTRY!$O$3:$O$302=301)*(ENTRY!$Q$3:$Q$302=X11))+SUMPRODUCT((ENTRY!$R$3:$R$302=301)*(ENTRY!$T$3:$T$302=X11))+SUMPRODUCT((ENTRY!$U$3:$U$302=301)*(ENTRY!$W$3:$W$302=X11))</f>
        <v>8</v>
      </c>
      <c r="Z11" s="35">
        <f>SUMPRODUCT((ENTRY!$F$3:$F$302=302)*(ENTRY!$H$3:$H$302=X11))+SUMPRODUCT((ENTRY!$I$3:$I$302=302)*(ENTRY!$K$3:$K$302=X11))+SUMPRODUCT((ENTRY!$L$3:$L$302=302)*(ENTRY!$N$3:$N$302=X11))+SUMPRODUCT((ENTRY!$O$3:$O$302=302)*(ENTRY!$Q$3:$Q$302=X11))+SUMPRODUCT((ENTRY!$R$3:$R$302=302)*(ENTRY!$T$3:$T$302=X11))+SUMPRODUCT((ENTRY!$U$3:$U$302=302)*(ENTRY!$W$3:$W$302=X11))</f>
        <v>2</v>
      </c>
      <c r="AA11" s="35">
        <f>SUMPRODUCT((ENTRY!$F$3:$F$302=27)*(ENTRY!$H$3:$H$302=X11))+SUMPRODUCT((ENTRY!$I$3:$I$302=27)*(ENTRY!$K$3:$K$302=X11))+SUMPRODUCT((ENTRY!$L$3:$L$302=27)*(ENTRY!$N$3:$N$302=X11))+SUMPRODUCT((ENTRY!$O$3:$O$302=27)*(ENTRY!$Q$3:$Q$302=X11))+SUMPRODUCT((ENTRY!$R$3:$R$302=27)*(ENTRY!$T$3:$T$302=X11))+SUMPRODUCT((ENTRY!$U$3:$U$302=27)*(ENTRY!$W$3:$W$302=X11))</f>
        <v>5</v>
      </c>
      <c r="AB11" s="35">
        <f>SUMPRODUCT((ENTRY!$F$3:$F$302=28)*(ENTRY!$H$3:$H$302=X11))+SUMPRODUCT((ENTRY!$I$3:$I$302=28)*(ENTRY!$K$3:$K$302=X11))+SUMPRODUCT((ENTRY!$L$3:$L$302=28)*(ENTRY!$N$3:$N$302=X11))+SUMPRODUCT((ENTRY!$O$3:$O$302=28)*(ENTRY!$Q$3:$Q$302=X11))+SUMPRODUCT((ENTRY!$R$3:$R$302=28)*(ENTRY!$T$3:$T$302=X11))+SUMPRODUCT((ENTRY!$U$3:$U$302=28)*(ENTRY!$W$3:$W$302=X11))</f>
        <v>8</v>
      </c>
      <c r="AC11" s="35">
        <f>SUMPRODUCT((ENTRY!$F$3:$F$302=29)*(ENTRY!$H$3:$H$302=X11))+SUMPRODUCT((ENTRY!$I$3:$I$302=29)*(ENTRY!$K$3:$K$302=X11))+SUMPRODUCT((ENTRY!$L$3:$L$302=29)*(ENTRY!$N$3:$N$302=X11))+SUMPRODUCT((ENTRY!$O$3:$O$302=29)*(ENTRY!$Q$3:$Q$302=X11))+SUMPRODUCT((ENTRY!$R$3:$R$302=29)*(ENTRY!$T$3:$T$302=X11))+SUMPRODUCT((ENTRY!$U$3:$U$302=29)*(ENTRY!$W$3:$W$302=X11))</f>
        <v>2</v>
      </c>
      <c r="AD11" s="35">
        <f>SUMPRODUCT((ENTRY!$F$3:$F$302=30)*(ENTRY!$H$3:$H$302=X11))+SUMPRODUCT((ENTRY!$I$3:$I$302=30)*(ENTRY!$K$3:$K$302=X11))+SUMPRODUCT((ENTRY!$L$3:$L$302=30)*(ENTRY!$N$3:$N$302=X11))+SUMPRODUCT((ENTRY!$O$3:$O$302=30)*(ENTRY!$Q$3:$Q$302=X11))+SUMPRODUCT((ENTRY!$R$3:$R$302=30)*(ENTRY!$T$3:$T$302=X11))+SUMPRODUCT((ENTRY!$U$3:$U$302=30)*(ENTRY!$W$3:$W$302=X11))</f>
        <v>1</v>
      </c>
      <c r="AE11" s="35">
        <f>SUMPRODUCT((ENTRY!$F$3:$F$302=41)*(ENTRY!$H$3:$H$302=X11))+SUMPRODUCT((ENTRY!$I$3:$I$302=41)*(ENTRY!$K$3:$K$302=X11))+SUMPRODUCT((ENTRY!$L$3:$L$302=41)*(ENTRY!$N$3:$N$302=X11))+SUMPRODUCT((ENTRY!$O$3:$O$302=41)*(ENTRY!$Q$3:$Q$302=X11))+SUMPRODUCT((ENTRY!$R$3:$R$302=41)*(ENTRY!$T$3:$T$302=X11))+SUMPRODUCT((ENTRY!$U$3:$U$302=41)*(ENTRY!$W$3:$W$302=X11))</f>
        <v>0</v>
      </c>
      <c r="AF11" s="35">
        <f>SUMPRODUCT((ENTRY!$F$3:$F$302=42)*(ENTRY!$H$3:$H$302=X11))+SUMPRODUCT((ENTRY!$I$3:$I$302=42)*(ENTRY!$K$3:$K$302=X11))+SUMPRODUCT((ENTRY!$L$3:$L$302=42)*(ENTRY!$N$3:$N$302=X11))+SUMPRODUCT((ENTRY!$O$3:$O$302=42)*(ENTRY!$Q$3:$Q$302=X11))+SUMPRODUCT((ENTRY!$R$3:$R$302=42)*(ENTRY!$T$3:$T$302=X11))+SUMPRODUCT((ENTRY!$U$3:$U$302=42)*(ENTRY!$W$3:$W$302=X11))</f>
        <v>1</v>
      </c>
      <c r="AG11" s="35">
        <f>SUMPRODUCT((ENTRY!$F$3:$F$302=43)*(ENTRY!$H$3:$H$302=X11))+SUMPRODUCT((ENTRY!$I$3:$I$302=43)*(ENTRY!$K$3:$K$302=X11))+SUMPRODUCT((ENTRY!$L$3:$L$302=43)*(ENTRY!$N$3:$N$302=X11))+SUMPRODUCT((ENTRY!$O$3:$O$302=43)*(ENTRY!$Q$3:$Q$302=X11))+SUMPRODUCT((ENTRY!$R$3:$R$302=43)*(ENTRY!$T$3:$T$302=X11))+SUMPRODUCT((ENTRY!$U$3:$U$302=43)*(ENTRY!$W$3:$W$302=X11))</f>
        <v>1</v>
      </c>
      <c r="AH11" s="35">
        <f>SUMPRODUCT((ENTRY!$F$3:$F$302=44)*(ENTRY!$H$3:$H$302=X11))+SUMPRODUCT((ENTRY!$I$3:$I$302=44)*(ENTRY!$K$3:$K$302=X11))+SUMPRODUCT((ENTRY!$L$3:$L$302=44)*(ENTRY!$N$3:$N$302=X11))+SUMPRODUCT((ENTRY!$O$3:$O$302=44)*(ENTRY!$Q$3:$Q$302=X11))+SUMPRODUCT((ENTRY!$R$3:$R$302=44)*(ENTRY!$T$3:$T$302=X11))+SUMPRODUCT((ENTRY!$U$3:$U$302=44)*(ENTRY!$W$3:$W$302=X11))</f>
        <v>3</v>
      </c>
      <c r="AI11" s="35">
        <f>SUMPRODUCT((ENTRY!$F$3:$F$302=48)*(ENTRY!$H$3:$H$302=X11))+SUMPRODUCT((ENTRY!$I$3:$I$302=48)*(ENTRY!$K$3:$K$302=X11))+SUMPRODUCT((ENTRY!$L$3:$L$302=48)*(ENTRY!$N$3:$N$302=X11))+SUMPRODUCT((ENTRY!$O$3:$O$302=48)*(ENTRY!$Q$3:$Q$302=X11))+SUMPRODUCT((ENTRY!$R$3:$R$302=48)*(ENTRY!$T$3:$T$302=X11))+SUMPRODUCT((ENTRY!$U$3:$U$302=48)*(ENTRY!$W$3:$W$302=X11))</f>
        <v>0</v>
      </c>
      <c r="AJ11" s="35">
        <f>SUMPRODUCT((ENTRY!$F$3:$F$302=54)*(ENTRY!$H$3:$H$302=X11))+SUMPRODUCT((ENTRY!$I$3:$I$302=54)*(ENTRY!$K$3:$K$302=X11))+SUMPRODUCT((ENTRY!$L$3:$L$302=54)*(ENTRY!$N$3:$N$302=X11))+SUMPRODUCT((ENTRY!$O$3:$O$302=54)*(ENTRY!$Q$3:$Q$302=X11))+SUMPRODUCT((ENTRY!$R$3:$R$302=54)*(ENTRY!$T$3:$T$302=X11))+SUMPRODUCT((ENTRY!$U$3:$U$302=54)*(ENTRY!$W$3:$W$302=X11))</f>
        <v>2</v>
      </c>
      <c r="AK11" s="35">
        <f>SUMPRODUCT((ENTRY!$F$3:$F$302=55)*(ENTRY!$H$3:$H$302=X11))+SUMPRODUCT((ENTRY!$I$3:$I$302=55)*(ENTRY!$K$3:$K$302=X11))+SUMPRODUCT((ENTRY!$L$3:$L$302=55)*(ENTRY!$N$3:$N$302=X11))+SUMPRODUCT((ENTRY!$O$3:$O$302=55)*(ENTRY!$Q$3:$Q$302=X11))+SUMPRODUCT((ENTRY!$R$3:$R$302=55)*(ENTRY!$T$3:$T$302=X11))+SUMPRODUCT((ENTRY!$U$3:$U$302=55)*(ENTRY!$W$3:$W$302=X11))</f>
        <v>3</v>
      </c>
      <c r="AL11" s="36">
        <f>SUMPRODUCT((ENTRY!$F$3:$F$302=65)*(ENTRY!$H$3:$H$302=X11))+SUMPRODUCT((ENTRY!$I$3:$I$302=65)*(ENTRY!$K$3:$K$302=X11))+SUMPRODUCT((ENTRY!$L$3:$L$302=65)*(ENTRY!$N$3:$N$302=X11))+SUMPRODUCT((ENTRY!$O$3:$O$302=65)*(ENTRY!$Q$3:$Q$302=X11))+SUMPRODUCT((ENTRY!$R$3:$R$302=65)*(ENTRY!$T$3:$T$302=X11))+SUMPRODUCT((ENTRY!$U$3:$U$302=65)*(ENTRY!$W$3:$W$302=X11))</f>
        <v>1</v>
      </c>
      <c r="AM11" s="37">
        <f>SUMPRODUCT((ENTRY!$F$3:$F$302=83)*(ENTRY!$H$3:$H$302=X11))+SUMPRODUCT((ENTRY!$I$3:$I$302=83)*(ENTRY!$K$3:$K$302=X11))+SUMPRODUCT((ENTRY!$L$3:$L$302=83)*(ENTRY!$N$3:$N$302=X11))+SUMPRODUCT((ENTRY!$O$3:$O$302=83)*(ENTRY!$Q$3:$Q$302=X11))+SUMPRODUCT((ENTRY!$R$3:$R$302=83)*(ENTRY!$T$3:$T$302=X11))+SUMPRODUCT((ENTRY!$U$3:$U$302=83)*(ENTRY!$W$3:$W$302=X11))</f>
        <v>0</v>
      </c>
    </row>
    <row r="12" spans="1:39" x14ac:dyDescent="0.25">
      <c r="A12" s="24">
        <v>41</v>
      </c>
      <c r="B12" s="25" t="s">
        <v>40</v>
      </c>
      <c r="C12" s="407"/>
      <c r="D12" s="403"/>
      <c r="E12" s="403"/>
      <c r="F12" s="403"/>
      <c r="G12" s="405"/>
      <c r="H12" s="12"/>
      <c r="I12" s="407"/>
      <c r="J12" s="403"/>
      <c r="K12" s="403"/>
      <c r="L12" s="403"/>
      <c r="M12" s="405"/>
      <c r="N12" s="12"/>
      <c r="O12" s="407"/>
      <c r="P12" s="403"/>
      <c r="Q12" s="403"/>
      <c r="R12" s="403"/>
      <c r="S12" s="405"/>
      <c r="U12" s="5"/>
      <c r="V12" s="6"/>
      <c r="X12" s="34" t="s">
        <v>22</v>
      </c>
      <c r="Y12" s="35">
        <f>SUMPRODUCT((ENTRY!$F$3:$F$302=301)*(ENTRY!$H$3:$H$302=X12))+SUMPRODUCT((ENTRY!$I$3:$I$302=301)*(ENTRY!$K$3:$K$302=X12))+SUMPRODUCT((ENTRY!$L$3:$L$302=301)*(ENTRY!$N$3:$N$302=X12))+SUMPRODUCT((ENTRY!$O$3:$O$302=301)*(ENTRY!$Q$3:$Q$302=X12))+SUMPRODUCT((ENTRY!$R$3:$R$302=301)*(ENTRY!$T$3:$T$302=X12))+SUMPRODUCT((ENTRY!$U$3:$U$302=301)*(ENTRY!$W$3:$W$302=X12))</f>
        <v>1</v>
      </c>
      <c r="Z12" s="35">
        <f>SUMPRODUCT((ENTRY!$F$3:$F$302=302)*(ENTRY!$H$3:$H$302=X12))+SUMPRODUCT((ENTRY!$I$3:$I$302=302)*(ENTRY!$K$3:$K$302=X12))+SUMPRODUCT((ENTRY!$L$3:$L$302=302)*(ENTRY!$N$3:$N$302=X12))+SUMPRODUCT((ENTRY!$O$3:$O$302=302)*(ENTRY!$Q$3:$Q$302=X12))+SUMPRODUCT((ENTRY!$R$3:$R$302=302)*(ENTRY!$T$3:$T$302=X12))+SUMPRODUCT((ENTRY!$U$3:$U$302=302)*(ENTRY!$W$3:$W$302=X12))</f>
        <v>2</v>
      </c>
      <c r="AA12" s="35">
        <f>SUMPRODUCT((ENTRY!$F$3:$F$302=27)*(ENTRY!$H$3:$H$302=X12))+SUMPRODUCT((ENTRY!$I$3:$I$302=27)*(ENTRY!$K$3:$K$302=X12))+SUMPRODUCT((ENTRY!$L$3:$L$302=27)*(ENTRY!$N$3:$N$302=X12))+SUMPRODUCT((ENTRY!$O$3:$O$302=27)*(ENTRY!$Q$3:$Q$302=X12))+SUMPRODUCT((ENTRY!$R$3:$R$302=27)*(ENTRY!$T$3:$T$302=X12))+SUMPRODUCT((ENTRY!$U$3:$U$302=27)*(ENTRY!$W$3:$W$302=X12))</f>
        <v>1</v>
      </c>
      <c r="AB12" s="35">
        <f>SUMPRODUCT((ENTRY!$F$3:$F$302=28)*(ENTRY!$H$3:$H$302=X12))+SUMPRODUCT((ENTRY!$I$3:$I$302=28)*(ENTRY!$K$3:$K$302=X12))+SUMPRODUCT((ENTRY!$L$3:$L$302=28)*(ENTRY!$N$3:$N$302=X12))+SUMPRODUCT((ENTRY!$O$3:$O$302=28)*(ENTRY!$Q$3:$Q$302=X12))+SUMPRODUCT((ENTRY!$R$3:$R$302=28)*(ENTRY!$T$3:$T$302=X12))+SUMPRODUCT((ENTRY!$U$3:$U$302=28)*(ENTRY!$W$3:$W$302=X12))</f>
        <v>3</v>
      </c>
      <c r="AC12" s="35">
        <f>SUMPRODUCT((ENTRY!$F$3:$F$302=29)*(ENTRY!$H$3:$H$302=X12))+SUMPRODUCT((ENTRY!$I$3:$I$302=29)*(ENTRY!$K$3:$K$302=X12))+SUMPRODUCT((ENTRY!$L$3:$L$302=29)*(ENTRY!$N$3:$N$302=X12))+SUMPRODUCT((ENTRY!$O$3:$O$302=29)*(ENTRY!$Q$3:$Q$302=X12))+SUMPRODUCT((ENTRY!$R$3:$R$302=29)*(ENTRY!$T$3:$T$302=X12))+SUMPRODUCT((ENTRY!$U$3:$U$302=29)*(ENTRY!$W$3:$W$302=X12))</f>
        <v>0</v>
      </c>
      <c r="AD12" s="35">
        <f>SUMPRODUCT((ENTRY!$F$3:$F$302=30)*(ENTRY!$H$3:$H$302=X12))+SUMPRODUCT((ENTRY!$I$3:$I$302=30)*(ENTRY!$K$3:$K$302=X12))+SUMPRODUCT((ENTRY!$L$3:$L$302=30)*(ENTRY!$N$3:$N$302=X12))+SUMPRODUCT((ENTRY!$O$3:$O$302=30)*(ENTRY!$Q$3:$Q$302=X12))+SUMPRODUCT((ENTRY!$R$3:$R$302=30)*(ENTRY!$T$3:$T$302=X12))+SUMPRODUCT((ENTRY!$U$3:$U$302=30)*(ENTRY!$W$3:$W$302=X12))</f>
        <v>0</v>
      </c>
      <c r="AE12" s="35">
        <f>SUMPRODUCT((ENTRY!$F$3:$F$302=41)*(ENTRY!$H$3:$H$302=X12))+SUMPRODUCT((ENTRY!$I$3:$I$302=41)*(ENTRY!$K$3:$K$302=X12))+SUMPRODUCT((ENTRY!$L$3:$L$302=41)*(ENTRY!$N$3:$N$302=X12))+SUMPRODUCT((ENTRY!$O$3:$O$302=41)*(ENTRY!$Q$3:$Q$302=X12))+SUMPRODUCT((ENTRY!$R$3:$R$302=41)*(ENTRY!$T$3:$T$302=X12))+SUMPRODUCT((ENTRY!$U$3:$U$302=41)*(ENTRY!$W$3:$W$302=X12))</f>
        <v>0</v>
      </c>
      <c r="AF12" s="35">
        <f>SUMPRODUCT((ENTRY!$F$3:$F$302=42)*(ENTRY!$H$3:$H$302=X12))+SUMPRODUCT((ENTRY!$I$3:$I$302=42)*(ENTRY!$K$3:$K$302=X12))+SUMPRODUCT((ENTRY!$L$3:$L$302=42)*(ENTRY!$N$3:$N$302=X12))+SUMPRODUCT((ENTRY!$O$3:$O$302=42)*(ENTRY!$Q$3:$Q$302=X12))+SUMPRODUCT((ENTRY!$R$3:$R$302=42)*(ENTRY!$T$3:$T$302=X12))+SUMPRODUCT((ENTRY!$U$3:$U$302=42)*(ENTRY!$W$3:$W$302=X12))</f>
        <v>0</v>
      </c>
      <c r="AG12" s="35">
        <f>SUMPRODUCT((ENTRY!$F$3:$F$302=43)*(ENTRY!$H$3:$H$302=X12))+SUMPRODUCT((ENTRY!$I$3:$I$302=43)*(ENTRY!$K$3:$K$302=X12))+SUMPRODUCT((ENTRY!$L$3:$L$302=43)*(ENTRY!$N$3:$N$302=X12))+SUMPRODUCT((ENTRY!$O$3:$O$302=43)*(ENTRY!$Q$3:$Q$302=X12))+SUMPRODUCT((ENTRY!$R$3:$R$302=43)*(ENTRY!$T$3:$T$302=X12))+SUMPRODUCT((ENTRY!$U$3:$U$302=43)*(ENTRY!$W$3:$W$302=X12))</f>
        <v>0</v>
      </c>
      <c r="AH12" s="35">
        <f>SUMPRODUCT((ENTRY!$F$3:$F$302=44)*(ENTRY!$H$3:$H$302=X12))+SUMPRODUCT((ENTRY!$I$3:$I$302=44)*(ENTRY!$K$3:$K$302=X12))+SUMPRODUCT((ENTRY!$L$3:$L$302=44)*(ENTRY!$N$3:$N$302=X12))+SUMPRODUCT((ENTRY!$O$3:$O$302=44)*(ENTRY!$Q$3:$Q$302=X12))+SUMPRODUCT((ENTRY!$R$3:$R$302=44)*(ENTRY!$T$3:$T$302=X12))+SUMPRODUCT((ENTRY!$U$3:$U$302=44)*(ENTRY!$W$3:$W$302=X12))</f>
        <v>0</v>
      </c>
      <c r="AI12" s="35">
        <f>SUMPRODUCT((ENTRY!$F$3:$F$302=48)*(ENTRY!$H$3:$H$302=X12))+SUMPRODUCT((ENTRY!$I$3:$I$302=48)*(ENTRY!$K$3:$K$302=X12))+SUMPRODUCT((ENTRY!$L$3:$L$302=48)*(ENTRY!$N$3:$N$302=X12))+SUMPRODUCT((ENTRY!$O$3:$O$302=48)*(ENTRY!$Q$3:$Q$302=X12))+SUMPRODUCT((ENTRY!$R$3:$R$302=48)*(ENTRY!$T$3:$T$302=X12))+SUMPRODUCT((ENTRY!$U$3:$U$302=48)*(ENTRY!$W$3:$W$302=X12))</f>
        <v>0</v>
      </c>
      <c r="AJ12" s="35">
        <f>SUMPRODUCT((ENTRY!$F$3:$F$302=54)*(ENTRY!$H$3:$H$302=X12))+SUMPRODUCT((ENTRY!$I$3:$I$302=54)*(ENTRY!$K$3:$K$302=X12))+SUMPRODUCT((ENTRY!$L$3:$L$302=54)*(ENTRY!$N$3:$N$302=X12))+SUMPRODUCT((ENTRY!$O$3:$O$302=54)*(ENTRY!$Q$3:$Q$302=X12))+SUMPRODUCT((ENTRY!$R$3:$R$302=54)*(ENTRY!$T$3:$T$302=X12))+SUMPRODUCT((ENTRY!$U$3:$U$302=54)*(ENTRY!$W$3:$W$302=X12))</f>
        <v>0</v>
      </c>
      <c r="AK12" s="35">
        <f>SUMPRODUCT((ENTRY!$F$3:$F$302=55)*(ENTRY!$H$3:$H$302=X12))+SUMPRODUCT((ENTRY!$I$3:$I$302=55)*(ENTRY!$K$3:$K$302=X12))+SUMPRODUCT((ENTRY!$L$3:$L$302=55)*(ENTRY!$N$3:$N$302=X12))+SUMPRODUCT((ENTRY!$O$3:$O$302=55)*(ENTRY!$Q$3:$Q$302=X12))+SUMPRODUCT((ENTRY!$R$3:$R$302=55)*(ENTRY!$T$3:$T$302=X12))+SUMPRODUCT((ENTRY!$U$3:$U$302=55)*(ENTRY!$W$3:$W$302=X12))</f>
        <v>0</v>
      </c>
      <c r="AL12" s="36">
        <f>SUMPRODUCT((ENTRY!$F$3:$F$302=65)*(ENTRY!$H$3:$H$302=X12))+SUMPRODUCT((ENTRY!$I$3:$I$302=65)*(ENTRY!$K$3:$K$302=X12))+SUMPRODUCT((ENTRY!$L$3:$L$302=65)*(ENTRY!$N$3:$N$302=X12))+SUMPRODUCT((ENTRY!$O$3:$O$302=65)*(ENTRY!$Q$3:$Q$302=X12))+SUMPRODUCT((ENTRY!$R$3:$R$302=65)*(ENTRY!$T$3:$T$302=X12))+SUMPRODUCT((ENTRY!$U$3:$U$302=65)*(ENTRY!$W$3:$W$302=X12))</f>
        <v>0</v>
      </c>
      <c r="AM12" s="37">
        <f>SUMPRODUCT((ENTRY!$F$3:$F$302=83)*(ENTRY!$H$3:$H$302=X12))+SUMPRODUCT((ENTRY!$I$3:$I$302=83)*(ENTRY!$K$3:$K$302=X12))+SUMPRODUCT((ENTRY!$L$3:$L$302=83)*(ENTRY!$N$3:$N$302=X12))+SUMPRODUCT((ENTRY!$O$3:$O$302=83)*(ENTRY!$Q$3:$Q$302=X12))+SUMPRODUCT((ENTRY!$R$3:$R$302=83)*(ENTRY!$T$3:$T$302=X12))+SUMPRODUCT((ENTRY!$U$3:$U$302=83)*(ENTRY!$W$3:$W$302=X12))</f>
        <v>0</v>
      </c>
    </row>
    <row r="13" spans="1:39" ht="15.75" thickBot="1" x14ac:dyDescent="0.3">
      <c r="A13" s="24">
        <v>42</v>
      </c>
      <c r="B13" s="25" t="s">
        <v>37</v>
      </c>
      <c r="C13" s="185">
        <f>SUMPRODUCT((ENTRY!$BK$3:$BK$302&gt;=33)*(ENTRY!$BK$3:$BK$302&lt;=44.9)*(ENTRY!$B$3:$B$302="S"))</f>
        <v>0</v>
      </c>
      <c r="D13" s="185">
        <f>SUMPRODUCT((ENTRY!$BK$3:$BK$302&gt;=45)*(ENTRY!$BK$3:$BK$302&lt;=59.9)*(ENTRY!$B$3:$B$302="S"))</f>
        <v>0</v>
      </c>
      <c r="E13" s="185">
        <f>SUMPRODUCT((ENTRY!$BK$3:$BK$302&gt;=60)*(ENTRY!$BK$3:$BK$302&lt;=74.9)*(ENTRY!$B$3:$B$302="S"))</f>
        <v>4</v>
      </c>
      <c r="F13" s="185">
        <f>SUMPRODUCT((ENTRY!$BK$3:$BK$302&gt;=75)*(ENTRY!$BK$3:$BK$302&lt;=89.9)*(ENTRY!$B$3:$B$302="S"))</f>
        <v>19</v>
      </c>
      <c r="G13" s="121">
        <f>SUMPRODUCT((ENTRY!$BK$3:$BK$302&gt;=90)*(ENTRY!$BK$3:$BK$302&lt;=100)*(ENTRY!$B$3:$B$302="S"))</f>
        <v>8</v>
      </c>
      <c r="H13" s="12"/>
      <c r="I13" s="185">
        <f>SUMPRODUCT((ENTRY!$BK$3:$BK$302&gt;=33)*(ENTRY!$BK$3:$BK$302&lt;=44.9)*(ENTRY!$C$3:$C$302="M")*(ENTRY!$B$3:$B$302="S"))</f>
        <v>0</v>
      </c>
      <c r="J13" s="185">
        <f>SUMPRODUCT((ENTRY!$BK$3:$BK$302&gt;=45)*(ENTRY!$BK$3:$BK$302&lt;=59.9)*(ENTRY!$C$3:$C$302="M")*(ENTRY!$B$3:$B$302="S"))</f>
        <v>0</v>
      </c>
      <c r="K13" s="185">
        <f>SUMPRODUCT((ENTRY!$BK$3:$BK$302&gt;=60)*(ENTRY!$BK$3:$BK$302&lt;=74.9)*(ENTRY!$C$3:$C$302="M")*(ENTRY!$B$3:$B$302="S"))</f>
        <v>3</v>
      </c>
      <c r="L13" s="185">
        <f>SUMPRODUCT((ENTRY!$BK$3:$BK$302&gt;=75)*(ENTRY!$BK$3:$BK$302&lt;=89.9)*(ENTRY!$C$3:$C$302="M")*(ENTRY!$B$3:$B$302="S"))</f>
        <v>9</v>
      </c>
      <c r="M13" s="121">
        <f>SUMPRODUCT((ENTRY!$BK$3:$BK$302&gt;=90)*(ENTRY!$BK$3:$BK$302&lt;=100)*(ENTRY!$C$3:$C$302="M")*(ENTRY!$B$3:$B$302="S"))</f>
        <v>2</v>
      </c>
      <c r="N13" s="12"/>
      <c r="O13" s="185">
        <f>SUMPRODUCT((ENTRY!$BK$3:$BK$302&gt;=33)*(ENTRY!$BK$3:$BK$302&lt;=44.9)*(ENTRY!$C$3:$C$302="F")*(ENTRY!$B$3:$B$302="S"))</f>
        <v>0</v>
      </c>
      <c r="P13" s="185">
        <f>SUMPRODUCT((ENTRY!$BK$3:$BK$302&gt;=45)*(ENTRY!$BK$3:$BK$302&lt;=59.9)*(ENTRY!$C$3:$C$302="F")*(ENTRY!$B$3:$B$302="S"))</f>
        <v>0</v>
      </c>
      <c r="Q13" s="185">
        <f>SUMPRODUCT((ENTRY!$BK$3:$BK$302&gt;=60)*(ENTRY!$BK$3:$BK$302&lt;=74.9)*(ENTRY!$C$3:$C$302="F")*(ENTRY!$B$3:$B$302="S"))</f>
        <v>1</v>
      </c>
      <c r="R13" s="185">
        <f>SUMPRODUCT((ENTRY!$BK$3:$BK$302&gt;=75)*(ENTRY!$BK$3:$BK$302&lt;=89.9)*(ENTRY!$C$3:$C$302="F")*(ENTRY!$B$3:$B$302="S"))</f>
        <v>10</v>
      </c>
      <c r="S13" s="121">
        <f>SUMPRODUCT((ENTRY!$BK$3:$BK$302&gt;=90)*(ENTRY!$BK$3:$BK$302&lt;=100)*(ENTRY!$C$3:$C$302="F")*(ENTRY!$B$3:$B$302="S"))</f>
        <v>6</v>
      </c>
      <c r="U13" s="5"/>
      <c r="V13" s="6"/>
      <c r="X13" s="38" t="s">
        <v>23</v>
      </c>
      <c r="Y13" s="35">
        <f>SUMPRODUCT((ENTRY!$F$3:$F$302=301)*(ENTRY!$H$3:$H$302=X13))+SUMPRODUCT((ENTRY!$I$3:$I$302=301)*(ENTRY!$K$3:$K$302=X13))+SUMPRODUCT((ENTRY!$L$3:$L$302=301)*(ENTRY!$N$3:$N$302=X13))+SUMPRODUCT((ENTRY!$O$3:$O$302=301)*(ENTRY!$Q$3:$Q$302=X13))+SUMPRODUCT((ENTRY!$R$3:$R$302=301)*(ENTRY!$T$3:$T$302=X13))+SUMPRODUCT((ENTRY!$U$3:$U$302=301)*(ENTRY!$W$3:$W$302=X13))</f>
        <v>0</v>
      </c>
      <c r="Z13" s="35">
        <f>SUMPRODUCT((ENTRY!$F$3:$F$302=302)*(ENTRY!$H$3:$H$302=X13))+SUMPRODUCT((ENTRY!$I$3:$I$302=302)*(ENTRY!$K$3:$K$302=X13))+SUMPRODUCT((ENTRY!$L$3:$L$302=302)*(ENTRY!$N$3:$N$302=X13))+SUMPRODUCT((ENTRY!$O$3:$O$302=302)*(ENTRY!$Q$3:$Q$302=X13))+SUMPRODUCT((ENTRY!$R$3:$R$302=302)*(ENTRY!$T$3:$T$302=X13))+SUMPRODUCT((ENTRY!$U$3:$U$302=302)*(ENTRY!$W$3:$W$302=X13))</f>
        <v>0</v>
      </c>
      <c r="AA13" s="35">
        <f>SUMPRODUCT((ENTRY!$F$3:$F$302=27)*(ENTRY!$H$3:$H$302=X13))+SUMPRODUCT((ENTRY!$I$3:$I$302=27)*(ENTRY!$K$3:$K$302=X13))+SUMPRODUCT((ENTRY!$L$3:$L$302=27)*(ENTRY!$N$3:$N$302=X13))+SUMPRODUCT((ENTRY!$O$3:$O$302=27)*(ENTRY!$Q$3:$Q$302=X13))+SUMPRODUCT((ENTRY!$R$3:$R$302=27)*(ENTRY!$T$3:$T$302=X13))+SUMPRODUCT((ENTRY!$U$3:$U$302=27)*(ENTRY!$W$3:$W$302=X13))</f>
        <v>0</v>
      </c>
      <c r="AB13" s="35">
        <f>SUMPRODUCT((ENTRY!$F$3:$F$302=28)*(ENTRY!$H$3:$H$302=X13))+SUMPRODUCT((ENTRY!$I$3:$I$302=28)*(ENTRY!$K$3:$K$302=X13))+SUMPRODUCT((ENTRY!$L$3:$L$302=28)*(ENTRY!$N$3:$N$302=X13))+SUMPRODUCT((ENTRY!$O$3:$O$302=28)*(ENTRY!$Q$3:$Q$302=X13))+SUMPRODUCT((ENTRY!$R$3:$R$302=28)*(ENTRY!$T$3:$T$302=X13))+SUMPRODUCT((ENTRY!$U$3:$U$302=28)*(ENTRY!$W$3:$W$302=X13))</f>
        <v>0</v>
      </c>
      <c r="AC13" s="35">
        <f>SUMPRODUCT((ENTRY!$F$3:$F$302=29)*(ENTRY!$H$3:$H$302=X13))+SUMPRODUCT((ENTRY!$I$3:$I$302=29)*(ENTRY!$K$3:$K$302=X13))+SUMPRODUCT((ENTRY!$L$3:$L$302=29)*(ENTRY!$N$3:$N$302=X13))+SUMPRODUCT((ENTRY!$O$3:$O$302=29)*(ENTRY!$Q$3:$Q$302=X13))+SUMPRODUCT((ENTRY!$R$3:$R$302=29)*(ENTRY!$T$3:$T$302=X13))+SUMPRODUCT((ENTRY!$U$3:$U$302=29)*(ENTRY!$W$3:$W$302=X13))</f>
        <v>0</v>
      </c>
      <c r="AD13" s="35">
        <f>SUMPRODUCT((ENTRY!$F$3:$F$302=30)*(ENTRY!$H$3:$H$302=X13))+SUMPRODUCT((ENTRY!$I$3:$I$302=30)*(ENTRY!$K$3:$K$302=X13))+SUMPRODUCT((ENTRY!$L$3:$L$302=30)*(ENTRY!$N$3:$N$302=X13))+SUMPRODUCT((ENTRY!$O$3:$O$302=30)*(ENTRY!$Q$3:$Q$302=X13))+SUMPRODUCT((ENTRY!$R$3:$R$302=30)*(ENTRY!$T$3:$T$302=X13))+SUMPRODUCT((ENTRY!$U$3:$U$302=30)*(ENTRY!$W$3:$W$302=X13))</f>
        <v>0</v>
      </c>
      <c r="AE13" s="35">
        <f>SUMPRODUCT((ENTRY!$F$3:$F$302=41)*(ENTRY!$H$3:$H$302=X13))+SUMPRODUCT((ENTRY!$I$3:$I$302=41)*(ENTRY!$K$3:$K$302=X13))+SUMPRODUCT((ENTRY!$L$3:$L$302=41)*(ENTRY!$N$3:$N$302=X13))+SUMPRODUCT((ENTRY!$O$3:$O$302=41)*(ENTRY!$Q$3:$Q$302=X13))+SUMPRODUCT((ENTRY!$R$3:$R$302=41)*(ENTRY!$T$3:$T$302=X13))+SUMPRODUCT((ENTRY!$U$3:$U$302=41)*(ENTRY!$W$3:$W$302=X13))</f>
        <v>0</v>
      </c>
      <c r="AF13" s="35">
        <f>SUMPRODUCT((ENTRY!$F$3:$F$302=42)*(ENTRY!$H$3:$H$302=X13))+SUMPRODUCT((ENTRY!$I$3:$I$302=42)*(ENTRY!$K$3:$K$302=X13))+SUMPRODUCT((ENTRY!$L$3:$L$302=42)*(ENTRY!$N$3:$N$302=X13))+SUMPRODUCT((ENTRY!$O$3:$O$302=42)*(ENTRY!$Q$3:$Q$302=X13))+SUMPRODUCT((ENTRY!$R$3:$R$302=42)*(ENTRY!$T$3:$T$302=X13))+SUMPRODUCT((ENTRY!$U$3:$U$302=42)*(ENTRY!$W$3:$W$302=X13))</f>
        <v>0</v>
      </c>
      <c r="AG13" s="35">
        <f>SUMPRODUCT((ENTRY!$F$3:$F$302=43)*(ENTRY!$H$3:$H$302=X13))+SUMPRODUCT((ENTRY!$I$3:$I$302=43)*(ENTRY!$K$3:$K$302=X13))+SUMPRODUCT((ENTRY!$L$3:$L$302=43)*(ENTRY!$N$3:$N$302=X13))+SUMPRODUCT((ENTRY!$O$3:$O$302=43)*(ENTRY!$Q$3:$Q$302=X13))+SUMPRODUCT((ENTRY!$R$3:$R$302=43)*(ENTRY!$T$3:$T$302=X13))+SUMPRODUCT((ENTRY!$U$3:$U$302=43)*(ENTRY!$W$3:$W$302=X13))</f>
        <v>0</v>
      </c>
      <c r="AH13" s="35">
        <f>SUMPRODUCT((ENTRY!$F$3:$F$302=44)*(ENTRY!$H$3:$H$302=X13))+SUMPRODUCT((ENTRY!$I$3:$I$302=44)*(ENTRY!$K$3:$K$302=X13))+SUMPRODUCT((ENTRY!$L$3:$L$302=44)*(ENTRY!$N$3:$N$302=X13))+SUMPRODUCT((ENTRY!$O$3:$O$302=44)*(ENTRY!$Q$3:$Q$302=X13))+SUMPRODUCT((ENTRY!$R$3:$R$302=44)*(ENTRY!$T$3:$T$302=X13))+SUMPRODUCT((ENTRY!$U$3:$U$302=44)*(ENTRY!$W$3:$W$302=X13))</f>
        <v>0</v>
      </c>
      <c r="AI13" s="35">
        <f>SUMPRODUCT((ENTRY!$F$3:$F$302=48)*(ENTRY!$H$3:$H$302=X13))+SUMPRODUCT((ENTRY!$I$3:$I$302=48)*(ENTRY!$K$3:$K$302=X13))+SUMPRODUCT((ENTRY!$L$3:$L$302=48)*(ENTRY!$N$3:$N$302=X13))+SUMPRODUCT((ENTRY!$O$3:$O$302=48)*(ENTRY!$Q$3:$Q$302=X13))+SUMPRODUCT((ENTRY!$R$3:$R$302=48)*(ENTRY!$T$3:$T$302=X13))+SUMPRODUCT((ENTRY!$U$3:$U$302=48)*(ENTRY!$W$3:$W$302=X13))</f>
        <v>0</v>
      </c>
      <c r="AJ13" s="35">
        <f>SUMPRODUCT((ENTRY!$F$3:$F$302=54)*(ENTRY!$H$3:$H$302=X13))+SUMPRODUCT((ENTRY!$I$3:$I$302=54)*(ENTRY!$K$3:$K$302=X13))+SUMPRODUCT((ENTRY!$L$3:$L$302=54)*(ENTRY!$N$3:$N$302=X13))+SUMPRODUCT((ENTRY!$O$3:$O$302=54)*(ENTRY!$Q$3:$Q$302=X13))+SUMPRODUCT((ENTRY!$R$3:$R$302=54)*(ENTRY!$T$3:$T$302=X13))+SUMPRODUCT((ENTRY!$U$3:$U$302=54)*(ENTRY!$W$3:$W$302=X13))</f>
        <v>0</v>
      </c>
      <c r="AK13" s="35">
        <f>SUMPRODUCT((ENTRY!$F$3:$F$302=55)*(ENTRY!$H$3:$H$302=X13))+SUMPRODUCT((ENTRY!$I$3:$I$302=55)*(ENTRY!$K$3:$K$302=X13))+SUMPRODUCT((ENTRY!$L$3:$L$302=55)*(ENTRY!$N$3:$N$302=X13))+SUMPRODUCT((ENTRY!$O$3:$O$302=55)*(ENTRY!$Q$3:$Q$302=X13))+SUMPRODUCT((ENTRY!$R$3:$R$302=55)*(ENTRY!$T$3:$T$302=X13))+SUMPRODUCT((ENTRY!$U$3:$U$302=55)*(ENTRY!$W$3:$W$302=X13))</f>
        <v>0</v>
      </c>
      <c r="AL13" s="36">
        <f>SUMPRODUCT((ENTRY!$F$3:$F$302=65)*(ENTRY!$H$3:$H$302=X13))+SUMPRODUCT((ENTRY!$I$3:$I$302=65)*(ENTRY!$K$3:$K$302=X13))+SUMPRODUCT((ENTRY!$L$3:$L$302=65)*(ENTRY!$N$3:$N$302=X13))+SUMPRODUCT((ENTRY!$O$3:$O$302=65)*(ENTRY!$Q$3:$Q$302=X13))+SUMPRODUCT((ENTRY!$R$3:$R$302=65)*(ENTRY!$T$3:$T$302=X13))+SUMPRODUCT((ENTRY!$U$3:$U$302=65)*(ENTRY!$W$3:$W$302=X13))</f>
        <v>0</v>
      </c>
      <c r="AM13" s="37">
        <f>SUMPRODUCT((ENTRY!$F$3:$F$302=83)*(ENTRY!$H$3:$H$302=X13))+SUMPRODUCT((ENTRY!$I$3:$I$302=83)*(ENTRY!$K$3:$K$302=X13))+SUMPRODUCT((ENTRY!$L$3:$L$302=83)*(ENTRY!$N$3:$N$302=X13))+SUMPRODUCT((ENTRY!$O$3:$O$302=83)*(ENTRY!$Q$3:$Q$302=X13))+SUMPRODUCT((ENTRY!$R$3:$R$302=83)*(ENTRY!$T$3:$T$302=X13))+SUMPRODUCT((ENTRY!$U$3:$U$302=83)*(ENTRY!$W$3:$W$302=X13))</f>
        <v>0</v>
      </c>
    </row>
    <row r="14" spans="1:39" ht="15.75" thickBot="1" x14ac:dyDescent="0.3">
      <c r="A14" s="24">
        <v>43</v>
      </c>
      <c r="B14" s="25" t="s">
        <v>38</v>
      </c>
      <c r="C14" s="8"/>
      <c r="D14" s="8"/>
      <c r="E14" s="8"/>
      <c r="F14" s="12"/>
      <c r="G14" s="8"/>
      <c r="H14" s="12"/>
      <c r="I14" s="12"/>
      <c r="J14" s="8"/>
      <c r="K14" s="12"/>
      <c r="L14" s="12"/>
      <c r="M14" s="8"/>
      <c r="N14" s="12"/>
      <c r="O14" s="12"/>
      <c r="P14" s="8"/>
      <c r="Q14" s="12"/>
      <c r="R14" s="12"/>
      <c r="S14" s="8"/>
      <c r="U14" s="5"/>
      <c r="V14" s="6"/>
      <c r="X14" s="30" t="s">
        <v>64</v>
      </c>
      <c r="Y14" s="39">
        <f>SUM(Y5:Y13)</f>
        <v>79</v>
      </c>
      <c r="Z14" s="39">
        <f t="shared" ref="Z14:AM14" si="0">SUM(Z5:Z13)</f>
        <v>44</v>
      </c>
      <c r="AA14" s="39">
        <f t="shared" si="0"/>
        <v>28</v>
      </c>
      <c r="AB14" s="39">
        <f t="shared" si="0"/>
        <v>25</v>
      </c>
      <c r="AC14" s="39">
        <f t="shared" si="0"/>
        <v>28</v>
      </c>
      <c r="AD14" s="39">
        <f t="shared" si="0"/>
        <v>23</v>
      </c>
      <c r="AE14" s="39">
        <f t="shared" si="0"/>
        <v>13</v>
      </c>
      <c r="AF14" s="39">
        <f t="shared" si="0"/>
        <v>31</v>
      </c>
      <c r="AG14" s="39">
        <f t="shared" si="0"/>
        <v>31</v>
      </c>
      <c r="AH14" s="39">
        <f t="shared" si="0"/>
        <v>18</v>
      </c>
      <c r="AI14" s="195">
        <f t="shared" si="0"/>
        <v>0</v>
      </c>
      <c r="AJ14" s="39">
        <f t="shared" si="0"/>
        <v>20</v>
      </c>
      <c r="AK14" s="39">
        <f t="shared" si="0"/>
        <v>20</v>
      </c>
      <c r="AL14" s="39">
        <f t="shared" si="0"/>
        <v>10</v>
      </c>
      <c r="AM14" s="40">
        <f t="shared" si="0"/>
        <v>25</v>
      </c>
    </row>
    <row r="15" spans="1:39" ht="15.75" thickBot="1" x14ac:dyDescent="0.3">
      <c r="A15" s="24">
        <v>44</v>
      </c>
      <c r="B15" s="25" t="s">
        <v>39</v>
      </c>
      <c r="C15" s="475" t="s">
        <v>75</v>
      </c>
      <c r="D15" s="430"/>
      <c r="E15" s="430"/>
      <c r="F15" s="430"/>
      <c r="G15" s="431"/>
      <c r="H15" s="12"/>
      <c r="I15" s="475" t="s">
        <v>69</v>
      </c>
      <c r="J15" s="430"/>
      <c r="K15" s="430"/>
      <c r="L15" s="430"/>
      <c r="M15" s="431"/>
      <c r="N15" s="12"/>
      <c r="O15" s="475" t="s">
        <v>72</v>
      </c>
      <c r="P15" s="430"/>
      <c r="Q15" s="430"/>
      <c r="R15" s="430"/>
      <c r="S15" s="431"/>
      <c r="U15" s="5"/>
      <c r="V15" s="6"/>
      <c r="X15" s="41" t="s">
        <v>123</v>
      </c>
      <c r="Y15" s="42">
        <f>Y14-Y13</f>
        <v>79</v>
      </c>
      <c r="Z15" s="42">
        <f t="shared" ref="Z15:AM15" si="1">Z14-Z13</f>
        <v>44</v>
      </c>
      <c r="AA15" s="42">
        <f t="shared" si="1"/>
        <v>28</v>
      </c>
      <c r="AB15" s="42">
        <f t="shared" si="1"/>
        <v>25</v>
      </c>
      <c r="AC15" s="42">
        <f t="shared" si="1"/>
        <v>28</v>
      </c>
      <c r="AD15" s="42">
        <f t="shared" si="1"/>
        <v>23</v>
      </c>
      <c r="AE15" s="42">
        <f t="shared" si="1"/>
        <v>13</v>
      </c>
      <c r="AF15" s="42">
        <f t="shared" si="1"/>
        <v>31</v>
      </c>
      <c r="AG15" s="42">
        <f t="shared" si="1"/>
        <v>31</v>
      </c>
      <c r="AH15" s="42">
        <f t="shared" si="1"/>
        <v>18</v>
      </c>
      <c r="AI15" s="196">
        <f t="shared" si="1"/>
        <v>0</v>
      </c>
      <c r="AJ15" s="42">
        <f t="shared" si="1"/>
        <v>20</v>
      </c>
      <c r="AK15" s="42">
        <f t="shared" si="1"/>
        <v>20</v>
      </c>
      <c r="AL15" s="42">
        <f t="shared" si="1"/>
        <v>10</v>
      </c>
      <c r="AM15" s="43">
        <f t="shared" si="1"/>
        <v>25</v>
      </c>
    </row>
    <row r="16" spans="1:39" ht="15.75" thickBot="1" x14ac:dyDescent="0.3">
      <c r="A16" s="24">
        <v>48</v>
      </c>
      <c r="B16" s="25" t="s">
        <v>183</v>
      </c>
      <c r="C16" s="427" t="s">
        <v>25</v>
      </c>
      <c r="D16" s="425" t="s">
        <v>26</v>
      </c>
      <c r="E16" s="425" t="s">
        <v>27</v>
      </c>
      <c r="F16" s="425" t="s">
        <v>28</v>
      </c>
      <c r="G16" s="426" t="s">
        <v>217</v>
      </c>
      <c r="H16" s="9"/>
      <c r="I16" s="427" t="s">
        <v>25</v>
      </c>
      <c r="J16" s="425" t="s">
        <v>26</v>
      </c>
      <c r="K16" s="425" t="s">
        <v>27</v>
      </c>
      <c r="L16" s="425" t="s">
        <v>28</v>
      </c>
      <c r="M16" s="426" t="s">
        <v>217</v>
      </c>
      <c r="N16" s="11"/>
      <c r="O16" s="427" t="s">
        <v>25</v>
      </c>
      <c r="P16" s="425" t="s">
        <v>26</v>
      </c>
      <c r="Q16" s="425" t="s">
        <v>27</v>
      </c>
      <c r="R16" s="425" t="s">
        <v>28</v>
      </c>
      <c r="S16" s="426" t="s">
        <v>217</v>
      </c>
      <c r="U16" s="5"/>
      <c r="V16" s="6"/>
      <c r="X16" s="44" t="s">
        <v>124</v>
      </c>
      <c r="Y16" s="219">
        <f>IFERROR(Y15/B23*100,"NA")</f>
        <v>100</v>
      </c>
      <c r="Z16" s="219">
        <f>IFERROR(Z15/B24*100,"NA")</f>
        <v>100</v>
      </c>
      <c r="AA16" s="219">
        <f>IFERROR(AA15/B25*100,"NA")</f>
        <v>100</v>
      </c>
      <c r="AB16" s="219">
        <f>IFERROR(AB15/B26*100,"NA")</f>
        <v>100</v>
      </c>
      <c r="AC16" s="219">
        <f>IFERROR(AC15/B27*100,"NA")</f>
        <v>100</v>
      </c>
      <c r="AD16" s="219">
        <f>IFERROR(AD15/B28*100,"NA")</f>
        <v>100</v>
      </c>
      <c r="AE16" s="219">
        <f>IFERROR(AE15/B29*100,"NA")</f>
        <v>100</v>
      </c>
      <c r="AF16" s="219">
        <f>IFERROR(AF15/B30*100,"NA")</f>
        <v>100</v>
      </c>
      <c r="AG16" s="219">
        <f>IFERROR(AG15/B31*100,"NA")</f>
        <v>100</v>
      </c>
      <c r="AH16" s="219">
        <f>IFERROR(AH15/B32*100,"NA")</f>
        <v>100</v>
      </c>
      <c r="AI16" s="219" t="str">
        <f>IFERROR(AI15/B33*100,"NA")</f>
        <v>NA</v>
      </c>
      <c r="AJ16" s="219">
        <f>IFERROR(AJ15/B34*100,"NA")</f>
        <v>100</v>
      </c>
      <c r="AK16" s="219">
        <f>IFERROR(AK15/B35*100,"NA")</f>
        <v>100</v>
      </c>
      <c r="AL16" s="219">
        <f>IFERROR(AL15/B36*100,"NA")</f>
        <v>100</v>
      </c>
      <c r="AM16" s="219">
        <f>IFERROR(AM15/B37*100,"NA")</f>
        <v>100</v>
      </c>
    </row>
    <row r="17" spans="1:39" ht="15.75" thickBot="1" x14ac:dyDescent="0.3">
      <c r="A17" s="24">
        <v>54</v>
      </c>
      <c r="B17" s="25" t="s">
        <v>41</v>
      </c>
      <c r="C17" s="407"/>
      <c r="D17" s="403"/>
      <c r="E17" s="403"/>
      <c r="F17" s="403"/>
      <c r="G17" s="405"/>
      <c r="H17" s="12"/>
      <c r="I17" s="407"/>
      <c r="J17" s="403"/>
      <c r="K17" s="403"/>
      <c r="L17" s="403"/>
      <c r="M17" s="405"/>
      <c r="N17" s="12"/>
      <c r="O17" s="407"/>
      <c r="P17" s="403"/>
      <c r="Q17" s="403"/>
      <c r="R17" s="403"/>
      <c r="S17" s="405"/>
      <c r="U17" s="5"/>
      <c r="V17" s="6"/>
      <c r="X17" s="45" t="s">
        <v>47</v>
      </c>
      <c r="Y17" s="218">
        <f>IFERROR((Y5*8+Y6*7+Y7*6+Y8*5+Y9*4+Y10*3+Y11*2+Y12*1+Y13*0)/($B23*8)*100,"NA")</f>
        <v>65.031645569620252</v>
      </c>
      <c r="Z17" s="218">
        <f>IFERROR((Z5*8+Z6*7+Z7*6+Z8*5+Z9*4+Z10*3+Z11*2+Z12*1+Z13*0)/($B24*8)*100,"NA")</f>
        <v>66.76136363636364</v>
      </c>
      <c r="AA17" s="218">
        <f>IFERROR((AA5*8+AA6*7+AA7*6+AA8*5+AA9*4+AA10*3+AA11*2+AA12*1+AA13*0)/($B25*8)*100,"NA")</f>
        <v>65.625</v>
      </c>
      <c r="AB17" s="218">
        <f>IFERROR((AB5*8+AB6*7+AB7*6+AB8*5+AB9*4+AB10*3+AB11*2+AB12*1+AB13*0)/($B26*8)*100,"NA")</f>
        <v>47</v>
      </c>
      <c r="AC17" s="218">
        <f>IFERROR((AC5*8+AC6*7+AC7*6+AC8*5+AC9*4+AC10*3+AC11*2+AC12*1+AC13*0)/($B27*8)*100,"NA")</f>
        <v>71.875</v>
      </c>
      <c r="AD17" s="218">
        <f>IFERROR((AD5*8+AD6*7+AD7*6+AD8*5+AD9*4+AD10*3+AD11*2+AD12*1+AD13*0)/($B28*8)*100,"NA")</f>
        <v>75</v>
      </c>
      <c r="AE17" s="218">
        <f>IFERROR((AE5*8+AE6*7+AE7*6+AE8*5+AE9*4+AE10*3+AE11*2+AE12*1+AE13*0)/($B29*8)*100,"NA")</f>
        <v>72.115384615384613</v>
      </c>
      <c r="AF17" s="218">
        <f>IFERROR((AF5*8+AF6*7+AF7*6+AF8*5+AF9*4+AF10*3+AF11*2+AF12*1+AF13*0)/($B30*8)*100,"NA")</f>
        <v>67.741935483870961</v>
      </c>
      <c r="AG17" s="218">
        <f>IFERROR((AG5*8+AG6*7+AG7*6+AG8*5+AG9*4+AG10*3+AG11*2+AG12*1+AG13*0)/($B31*8)*100,"NA")</f>
        <v>70.564516129032256</v>
      </c>
      <c r="AH17" s="218">
        <f>IFERROR((AH5*8+AH6*7+AH7*6+AH8*5+AH9*4+AH10*3+AH11*2+AH12*1+AH13*0)/($B32*8)*100,"NA")</f>
        <v>61.111111111111114</v>
      </c>
      <c r="AI17" s="218" t="str">
        <f>IFERROR((AI5*8+AI6*7+AI7*6+AI8*5+AI9*4+AI10*3+AI11*2+AI12*1+AI13*0)/($B33*8)*100,"NA")</f>
        <v>NA</v>
      </c>
      <c r="AJ17" s="218">
        <f>IFERROR((AJ5*8+AJ6*7+AJ7*6+AJ8*5+AJ9*4+AJ10*3+AJ11*2+AJ12*1+AJ13*0)/($B34*8)*100,"NA")</f>
        <v>66.875</v>
      </c>
      <c r="AK17" s="218">
        <f>IFERROR((AK5*8+AK6*7+AK7*6+AK8*5+AK9*4+AK10*3+AK11*2+AK12*1+AK13*0)/($B35*8)*100,"NA")</f>
        <v>54.374999999999993</v>
      </c>
      <c r="AL17" s="218">
        <f>IFERROR((AL5*8+AL6*7+AL7*6+AL8*5+AL9*4+AL10*3+AL11*2+AL12*1+AL13*0)/($B36*8)*100,"NA")</f>
        <v>57.499999999999993</v>
      </c>
      <c r="AM17" s="218">
        <f>IFERROR((AM5*8+AM6*7+AM7*6+AM8*5+AM9*4+AM10*3+AM11*2+AM12*1+AM13*0)/($B37*8)*100,"NA")</f>
        <v>63</v>
      </c>
    </row>
    <row r="18" spans="1:39" ht="15.75" thickBot="1" x14ac:dyDescent="0.3">
      <c r="A18" s="24">
        <v>55</v>
      </c>
      <c r="B18" s="25" t="s">
        <v>42</v>
      </c>
      <c r="C18" s="122">
        <f>SUMPRODUCT((ENTRY!$BK$3:$BK$302&gt;=33)*(ENTRY!$BK$3:$BK$302&lt;=44.9)*(ENTRY!$B$3:$B$302="C"))</f>
        <v>0</v>
      </c>
      <c r="D18" s="122">
        <f>SUMPRODUCT((ENTRY!$BK$3:$BK$302&gt;=45)*(ENTRY!$BK$3:$BK$302&lt;=59.9)*(ENTRY!$B$3:$B$302="C"))</f>
        <v>0</v>
      </c>
      <c r="E18" s="122">
        <f>SUMPRODUCT((ENTRY!$BK$3:$BK$302&gt;=60)*(ENTRY!$BK$3:$BK$302&lt;=74.9)*(ENTRY!$B$3:$B$302="C"))</f>
        <v>5</v>
      </c>
      <c r="F18" s="122">
        <f>SUMPRODUCT((ENTRY!$BK$3:$BK$302&gt;=75)*(ENTRY!$BK$3:$BK$302&lt;=89.9)*(ENTRY!$B$3:$B$302="C"))</f>
        <v>13</v>
      </c>
      <c r="G18" s="123">
        <f>SUMPRODUCT((ENTRY!$BK$3:$BK$302&gt;=90)*(ENTRY!$BK$3:$BK$302&lt;=100)*(ENTRY!$B$3:$B$302="C"))</f>
        <v>2</v>
      </c>
      <c r="H18" s="5"/>
      <c r="I18" s="122">
        <f>SUMPRODUCT((ENTRY!$BK$3:$BK$302&gt;=33)*(ENTRY!$BK$3:$BK$302&lt;=44.9)*(ENTRY!$C$3:$C$302="M")*(ENTRY!$B$3:$B$302="C"))</f>
        <v>0</v>
      </c>
      <c r="J18" s="122">
        <f>SUMPRODUCT((ENTRY!$BK$3:$BK$302&gt;=45)*(ENTRY!$BK$3:$BK$302&lt;=59.9)*(ENTRY!$C$3:$C$302="M")*(ENTRY!$B$3:$B$302="C"))</f>
        <v>0</v>
      </c>
      <c r="K18" s="122">
        <f>SUMPRODUCT((ENTRY!$BK$3:$BK$302&gt;=60)*(ENTRY!$BK$3:$BK$302&lt;=74.9)*(ENTRY!$C$3:$C$302="M")*(ENTRY!$B$3:$B$302="C"))</f>
        <v>3</v>
      </c>
      <c r="L18" s="122">
        <f>SUMPRODUCT((ENTRY!$BK$3:$BK$302&gt;=75)*(ENTRY!$BK$3:$BK$302&lt;=89.9)*(ENTRY!$C$3:$C$302="M")*(ENTRY!$B$3:$B$302="C"))</f>
        <v>5</v>
      </c>
      <c r="M18" s="123">
        <f>SUMPRODUCT((ENTRY!$BK$3:$BK$302&gt;=90)*(ENTRY!$BK$3:$BK$302&lt;=100)*(ENTRY!$C$3:$C$302="M")*(ENTRY!$B$3:$B$302="C"))</f>
        <v>1</v>
      </c>
      <c r="N18" s="5"/>
      <c r="O18" s="122">
        <f>SUMPRODUCT((ENTRY!$BK$3:$BK$302&gt;=33)*(ENTRY!$BK$3:$BK$302&lt;=44.9)*(ENTRY!$C$3:$C$302="F")*(ENTRY!$B$3:$B$302="C"))</f>
        <v>0</v>
      </c>
      <c r="P18" s="122">
        <f>SUMPRODUCT((ENTRY!$BK$3:$BK$302&gt;=45)*(ENTRY!$BK$3:$BK$302&lt;=59.9)*(ENTRY!$C$3:$C$302="F")*(ENTRY!$B$3:$B$302="C"))</f>
        <v>0</v>
      </c>
      <c r="Q18" s="122">
        <f>SUMPRODUCT((ENTRY!$BK$3:$BK$302&gt;=60)*(ENTRY!$BK$3:$BK$302&lt;=74.9)*(ENTRY!$C$3:$C$302="F")*(ENTRY!$B$3:$B$302="C"))</f>
        <v>2</v>
      </c>
      <c r="R18" s="122">
        <f>SUMPRODUCT((ENTRY!$BK$3:$BK$302&gt;=75)*(ENTRY!$BK$3:$BK$302&lt;=89.9)*(ENTRY!$C$3:$C$302="F")*(ENTRY!$B$3:$B$302="C"))</f>
        <v>8</v>
      </c>
      <c r="S18" s="123">
        <f>SUMPRODUCT((ENTRY!$BK$3:$BK$302&gt;=90)*(ENTRY!$BK$3:$BK$302&lt;=100)*(ENTRY!$C$3:$C$302="F")*(ENTRY!$B$3:$B$302="C"))</f>
        <v>1</v>
      </c>
      <c r="U18" s="5"/>
      <c r="V18" s="6"/>
    </row>
    <row r="19" spans="1:39" ht="15.75" thickBot="1" x14ac:dyDescent="0.3">
      <c r="A19" s="24">
        <v>65</v>
      </c>
      <c r="B19" s="25" t="s">
        <v>43</v>
      </c>
      <c r="C19" s="12"/>
      <c r="D19" s="8"/>
      <c r="E19" s="12"/>
      <c r="F19" s="12"/>
      <c r="G19" s="8"/>
      <c r="H19" s="12"/>
      <c r="I19" s="12"/>
      <c r="J19" s="8"/>
      <c r="K19" s="12"/>
      <c r="L19" s="12"/>
      <c r="M19" s="8"/>
      <c r="N19" s="12"/>
      <c r="O19" s="12"/>
      <c r="P19" s="8"/>
      <c r="Q19" s="12"/>
      <c r="R19" s="12"/>
      <c r="S19" s="8"/>
      <c r="U19" s="5"/>
      <c r="V19" s="6"/>
      <c r="X19" s="452" t="s">
        <v>45</v>
      </c>
      <c r="Y19" s="453"/>
      <c r="Z19" s="453"/>
      <c r="AA19" s="453"/>
      <c r="AB19" s="453"/>
      <c r="AC19" s="453"/>
      <c r="AD19" s="453"/>
      <c r="AE19" s="453"/>
      <c r="AF19" s="453"/>
      <c r="AG19" s="453"/>
      <c r="AH19" s="453"/>
      <c r="AI19" s="453"/>
      <c r="AJ19" s="453"/>
      <c r="AK19" s="453"/>
      <c r="AL19" s="453"/>
      <c r="AM19" s="454"/>
    </row>
    <row r="20" spans="1:39" ht="15.75" thickBot="1" x14ac:dyDescent="0.3">
      <c r="A20" s="26">
        <v>83</v>
      </c>
      <c r="B20" s="27" t="s">
        <v>77</v>
      </c>
      <c r="C20" s="474" t="s">
        <v>76</v>
      </c>
      <c r="D20" s="430"/>
      <c r="E20" s="430"/>
      <c r="F20" s="430"/>
      <c r="G20" s="431"/>
      <c r="H20" s="12"/>
      <c r="I20" s="474" t="s">
        <v>70</v>
      </c>
      <c r="J20" s="430"/>
      <c r="K20" s="430"/>
      <c r="L20" s="430"/>
      <c r="M20" s="431"/>
      <c r="N20" s="12"/>
      <c r="O20" s="474" t="s">
        <v>73</v>
      </c>
      <c r="P20" s="430"/>
      <c r="Q20" s="430"/>
      <c r="R20" s="430"/>
      <c r="S20" s="431"/>
      <c r="U20" s="5"/>
      <c r="V20" s="6"/>
      <c r="X20" s="46" t="s">
        <v>29</v>
      </c>
      <c r="Y20" s="47">
        <f>Y4</f>
        <v>301</v>
      </c>
      <c r="Z20" s="47">
        <f>Z4</f>
        <v>302</v>
      </c>
      <c r="AA20" s="47">
        <f t="shared" ref="AA20:AM20" si="2">AA4</f>
        <v>27</v>
      </c>
      <c r="AB20" s="47">
        <f t="shared" si="2"/>
        <v>28</v>
      </c>
      <c r="AC20" s="47">
        <f t="shared" si="2"/>
        <v>29</v>
      </c>
      <c r="AD20" s="47">
        <f t="shared" si="2"/>
        <v>30</v>
      </c>
      <c r="AE20" s="47">
        <f t="shared" si="2"/>
        <v>41</v>
      </c>
      <c r="AF20" s="47">
        <f t="shared" si="2"/>
        <v>42</v>
      </c>
      <c r="AG20" s="47">
        <f t="shared" si="2"/>
        <v>43</v>
      </c>
      <c r="AH20" s="47">
        <f t="shared" si="2"/>
        <v>44</v>
      </c>
      <c r="AI20" s="47">
        <f t="shared" si="2"/>
        <v>48</v>
      </c>
      <c r="AJ20" s="47">
        <f t="shared" si="2"/>
        <v>54</v>
      </c>
      <c r="AK20" s="47">
        <f t="shared" si="2"/>
        <v>55</v>
      </c>
      <c r="AL20" s="47">
        <f t="shared" si="2"/>
        <v>65</v>
      </c>
      <c r="AM20" s="47">
        <f t="shared" si="2"/>
        <v>83</v>
      </c>
    </row>
    <row r="21" spans="1:39" ht="15.75" thickBot="1" x14ac:dyDescent="0.3">
      <c r="C21" s="406" t="s">
        <v>25</v>
      </c>
      <c r="D21" s="402" t="s">
        <v>26</v>
      </c>
      <c r="E21" s="402" t="s">
        <v>27</v>
      </c>
      <c r="F21" s="402" t="s">
        <v>28</v>
      </c>
      <c r="G21" s="404" t="s">
        <v>217</v>
      </c>
      <c r="H21" s="12"/>
      <c r="I21" s="406" t="s">
        <v>25</v>
      </c>
      <c r="J21" s="402" t="s">
        <v>26</v>
      </c>
      <c r="K21" s="402" t="s">
        <v>27</v>
      </c>
      <c r="L21" s="402" t="s">
        <v>28</v>
      </c>
      <c r="M21" s="404" t="s">
        <v>217</v>
      </c>
      <c r="N21" s="12"/>
      <c r="O21" s="406" t="s">
        <v>25</v>
      </c>
      <c r="P21" s="402" t="s">
        <v>26</v>
      </c>
      <c r="Q21" s="402" t="s">
        <v>27</v>
      </c>
      <c r="R21" s="402" t="s">
        <v>28</v>
      </c>
      <c r="S21" s="404" t="s">
        <v>217</v>
      </c>
      <c r="U21" s="5"/>
      <c r="V21" s="6"/>
      <c r="X21" s="48" t="s">
        <v>15</v>
      </c>
      <c r="Y21" s="49">
        <f>SUMPRODUCT((ENTRY!$C$3:$C$302="M")*(ENTRY!$F$3:$F$302=301)*(ENTRY!$H$3:$H$302=X21))+SUMPRODUCT((ENTRY!$C$3:$C$302="M")*(ENTRY!$I$3:$I$302=301)*(ENTRY!$K$3:$K$302=X21))+SUMPRODUCT((ENTRY!$C$3:$C$302="M")*(ENTRY!$L$3:$L$302=301)*(ENTRY!$N$3:$N$302=X21))+SUMPRODUCT((ENTRY!$C$3:$C$302="M")*(ENTRY!$O$3:$O$302=301)*(ENTRY!$Q$3:$Q$302=X21))+SUMPRODUCT((ENTRY!$C$3:$C$302="M")*(ENTRY!$R$3:$R$302=301)*(ENTRY!$T$3:$T$302=X21))+SUMPRODUCT((ENTRY!$C$3:$C$302="M")*(ENTRY!$U$3:$U$302=301)*(ENTRY!$W$3:$W$302=X21))</f>
        <v>4</v>
      </c>
      <c r="Z21" s="50">
        <f>SUMPRODUCT((ENTRY!$C$3:$C$302="M")*(ENTRY!$F$3:$F$302=302)*(ENTRY!$H$3:$H$302=X21))+SUMPRODUCT((ENTRY!$C$3:$C$302="M")*(ENTRY!$I$3:$I$302=302)*(ENTRY!$K$3:$K$302=X21))+SUMPRODUCT((ENTRY!$C$3:$C$302="M")*(ENTRY!$L$3:$L$302=302)*(ENTRY!$N$3:$N$302=X21))+SUMPRODUCT((ENTRY!$C$3:$C$302="M")*(ENTRY!$O$3:$O$302=302)*(ENTRY!$Q$3:$Q$302=X21))+SUMPRODUCT((ENTRY!$C$3:$C$302="M")*(ENTRY!$R$3:$R$302=302)*(ENTRY!$T$3:$T$302=X21))+SUMPRODUCT((ENTRY!$C$3:$C$302="M")*(ENTRY!$U$3:$U$302=302)*(ENTRY!$W$3:$W$302=X21))</f>
        <v>2</v>
      </c>
      <c r="AA21" s="50">
        <f>SUMPRODUCT((ENTRY!$C$3:$C$302="M")*(ENTRY!$F$3:$F$302=27)*(ENTRY!$H$3:$H$302=X21))+SUMPRODUCT((ENTRY!$C$3:$C$302="M")*(ENTRY!$I$3:$I$302=27)*(ENTRY!$K$3:$K$302=X21))+SUMPRODUCT((ENTRY!$C$3:$C$302="M")*(ENTRY!$L$3:$L$302=27)*(ENTRY!$N$3:$N$302=X21))+SUMPRODUCT((ENTRY!$C$3:$C$302="M")*(ENTRY!$O$3:$O$302=27)*(ENTRY!$Q$3:$Q$302=X21))+SUMPRODUCT((ENTRY!$C$3:$C$302="M")*(ENTRY!$R$3:$R$302=27)*(ENTRY!$T$3:$T$302=X21))+SUMPRODUCT((ENTRY!$C$3:$C$302="M")*(ENTRY!$U$3:$U$302=27)*(ENTRY!$W$3:$W$302=X21))</f>
        <v>2</v>
      </c>
      <c r="AB21" s="50">
        <f>SUMPRODUCT((ENTRY!$C$3:$C$302="M")*(ENTRY!$F$3:$F$302=28)*(ENTRY!$H$3:$H$302=X21))+SUMPRODUCT((ENTRY!$C$3:$C$302="M")*(ENTRY!$I$3:$I$302=28)*(ENTRY!$K$3:$K$302=X21))+SUMPRODUCT((ENTRY!$C$3:$C$302="M")*(ENTRY!$L$3:$L$302=28)*(ENTRY!$N$3:$N$302=X21))+SUMPRODUCT((ENTRY!$C$3:$C$302="M")*(ENTRY!$O$3:$O$302=28)*(ENTRY!$Q$3:$Q$302=X21))+SUMPRODUCT((ENTRY!$C$3:$C$302="M")*(ENTRY!$R$3:$R$302=28)*(ENTRY!$T$3:$T$302=X21))+SUMPRODUCT((ENTRY!$C$3:$C$302="M")*(ENTRY!$U$3:$U$302=28)*(ENTRY!$W$3:$W$302=X21))</f>
        <v>0</v>
      </c>
      <c r="AC21" s="50">
        <f>SUMPRODUCT((ENTRY!$C$3:$C$302="M")*(ENTRY!$F$3:$F$302=29)*(ENTRY!$H$3:$H$302=X21))+SUMPRODUCT((ENTRY!$C$3:$C$302="M")*(ENTRY!$I$3:$I$302=29)*(ENTRY!$K$3:$K$302=X21))+SUMPRODUCT((ENTRY!$C$3:$C$302="M")*(ENTRY!$L$3:$L$302=29)*(ENTRY!$N$3:$N$302=X21))+SUMPRODUCT((ENTRY!$C$3:$C$302="M")*(ENTRY!$O$3:$O$302=29)*(ENTRY!$Q$3:$Q$302=X21))+SUMPRODUCT((ENTRY!$C$3:$C$302="M")*(ENTRY!$R$3:$R$302=29)*(ENTRY!$T$3:$T$302=X21))+SUMPRODUCT((ENTRY!$C$3:$C$302="M")*(ENTRY!$U$3:$U$302=29)*(ENTRY!$W$3:$W$302=X21))</f>
        <v>3</v>
      </c>
      <c r="AD21" s="50">
        <f>SUMPRODUCT((ENTRY!$C$3:$C$302="M")*(ENTRY!$F$3:$F$302=30)*(ENTRY!$H$3:$H$302=X21))+SUMPRODUCT((ENTRY!$C$3:$C$302="M")*(ENTRY!$I$3:$I$302=30)*(ENTRY!$K$3:$K$302=X21))+SUMPRODUCT((ENTRY!$C$3:$C$302="M")*(ENTRY!$L$3:$L$302=30)*(ENTRY!$N$3:$N$302=X21))+SUMPRODUCT((ENTRY!$C$3:$C$302="M")*(ENTRY!$O$3:$O$302=30)*(ENTRY!$Q$3:$Q$302=X21))+SUMPRODUCT((ENTRY!$C$3:$C$302="M")*(ENTRY!$R$3:$R$302=30)*(ENTRY!$T$3:$T$302=X21))+SUMPRODUCT((ENTRY!$C$3:$C$302="M")*(ENTRY!$U$3:$U$302=30)*(ENTRY!$W$3:$W$302=X21))</f>
        <v>1</v>
      </c>
      <c r="AE21" s="50">
        <f>SUMPRODUCT((ENTRY!$C$3:$C$302="M")*(ENTRY!$F$3:$F$302=41)*(ENTRY!$H$3:$H$302=X21))+SUMPRODUCT((ENTRY!$C$3:$C$302="M")*(ENTRY!$I$3:$I$302=41)*(ENTRY!$K$3:$K$302=X21))+SUMPRODUCT((ENTRY!$C$3:$C$302="M")*(ENTRY!$L$3:$L$302=41)*(ENTRY!$N$3:$N$302=X21))+SUMPRODUCT((ENTRY!$C$3:$C$302="M")*(ENTRY!$O$3:$O$302=41)*(ENTRY!$Q$3:$Q$302=X21))+SUMPRODUCT((ENTRY!$C$3:$C$302="M")*(ENTRY!$R$3:$R$302=41)*(ENTRY!$T$3:$T$302=X21))+SUMPRODUCT((ENTRY!$C$3:$C$302="M")*(ENTRY!$U$3:$U$302=41)*(ENTRY!$W$3:$W$302=X21))</f>
        <v>1</v>
      </c>
      <c r="AF21" s="50">
        <f>SUMPRODUCT((ENTRY!$C$3:$C$302="M")*(ENTRY!$F$3:$F$302=42)*(ENTRY!$H$3:$H$302=X21))+SUMPRODUCT((ENTRY!$C$3:$C$302="M")*(ENTRY!$I$3:$I$302=42)*(ENTRY!$K$3:$K$302=X21))+SUMPRODUCT((ENTRY!$C$3:$C$302="M")*(ENTRY!$L$3:$L$302=42)*(ENTRY!$N$3:$N$302=X21))+SUMPRODUCT((ENTRY!$C$3:$C$302="M")*(ENTRY!$O$3:$O$302=42)*(ENTRY!$Q$3:$Q$302=X21))+SUMPRODUCT((ENTRY!$C$3:$C$302="M")*(ENTRY!$R$3:$R$302=42)*(ENTRY!$T$3:$T$302=X21))+SUMPRODUCT((ENTRY!$C$3:$C$302="M")*(ENTRY!$U$3:$U$302=42)*(ENTRY!$W$3:$W$302=X21))</f>
        <v>1</v>
      </c>
      <c r="AG21" s="50">
        <f>SUMPRODUCT((ENTRY!$C$3:$C$302="M")*(ENTRY!$F$3:$F$302=43)*(ENTRY!$H$3:$H$302=X21))+SUMPRODUCT((ENTRY!$C$3:$C$302="M")*(ENTRY!$I$3:$I$302=43)*(ENTRY!$K$3:$K$302=X21))+SUMPRODUCT((ENTRY!$C$3:$C$302="M")*(ENTRY!$L$3:$L$302=43)*(ENTRY!$N$3:$N$302=X21))+SUMPRODUCT((ENTRY!$C$3:$C$302="M")*(ENTRY!$O$3:$O$302=43)*(ENTRY!$Q$3:$Q$302=X21))+SUMPRODUCT((ENTRY!$C$3:$C$302="M")*(ENTRY!$R$3:$R$302=43)*(ENTRY!$T$3:$T$302=X21))+SUMPRODUCT((ENTRY!$C$3:$C$302="M")*(ENTRY!$U$3:$U$302=43)*(ENTRY!$W$3:$W$302=X21))</f>
        <v>2</v>
      </c>
      <c r="AH21" s="50">
        <f>SUMPRODUCT((ENTRY!$C$3:$C$302="M")*(ENTRY!$F$3:$F$302=44)*(ENTRY!$H$3:$H$302=X21))+SUMPRODUCT((ENTRY!$C$3:$C$302="M")*(ENTRY!$I$3:$I$302=44)*(ENTRY!$K$3:$K$302=X21))+SUMPRODUCT((ENTRY!$C$3:$C$302="M")*(ENTRY!$L$3:$L$302=44)*(ENTRY!$N$3:$N$302=X21))+SUMPRODUCT((ENTRY!$C$3:$C$302="M")*(ENTRY!$O$3:$O$302=44)*(ENTRY!$Q$3:$Q$302=X21))+SUMPRODUCT((ENTRY!$C$3:$C$302="M")*(ENTRY!$R$3:$R$302=44)*(ENTRY!$T$3:$T$302=X21))+SUMPRODUCT((ENTRY!$C$3:$C$302="M")*(ENTRY!$U$3:$U$302=44)*(ENTRY!$W$3:$W$302=X21))</f>
        <v>0</v>
      </c>
      <c r="AI21" s="50">
        <f>SUMPRODUCT((ENTRY!$C$3:$C$302="M")*(ENTRY!$F$3:$F$302=48)*(ENTRY!$H$3:$H$302=X21))+SUMPRODUCT((ENTRY!$C$3:$C$302="M")*(ENTRY!$I$3:$I$302=48)*(ENTRY!$K$3:$K$302=X21))+SUMPRODUCT((ENTRY!$C$3:$C$302="M")*(ENTRY!$L$3:$L$302=48)*(ENTRY!$N$3:$N$302=X21))+SUMPRODUCT((ENTRY!$C$3:$C$302="M")*(ENTRY!$O$3:$O$302=48)*(ENTRY!$Q$3:$Q$302=X21))+SUMPRODUCT((ENTRY!$C$3:$C$302="M")*(ENTRY!$R$3:$R$302=48)*(ENTRY!$T$3:$T$302=X21))+SUMPRODUCT((ENTRY!$C$3:$C$302="M")*(ENTRY!$U$3:$U$302=48)*(ENTRY!$W$3:$W$302=X21))</f>
        <v>0</v>
      </c>
      <c r="AJ21" s="50">
        <f>SUMPRODUCT((ENTRY!$C$3:$C$302="M")*(ENTRY!$F$3:$F$302=54)*(ENTRY!$H$3:$H$302=X21))+SUMPRODUCT((ENTRY!$C$3:$C$302="M")*(ENTRY!$I$3:$I$302=54)*(ENTRY!$K$3:$K$302=X21))+SUMPRODUCT((ENTRY!$C$3:$C$302="M")*(ENTRY!$L$3:$L$302=54)*(ENTRY!$N$3:$N$302=X21))+SUMPRODUCT((ENTRY!$C$3:$C$302="M")*(ENTRY!$O$3:$O$302=54)*(ENTRY!$Q$3:$Q$302=X21))+SUMPRODUCT((ENTRY!$C$3:$C$302="M")*(ENTRY!$R$3:$R$302=54)*(ENTRY!$T$3:$T$302=X21))+SUMPRODUCT((ENTRY!$C$3:$C$302="M")*(ENTRY!$U$3:$U$302=54)*(ENTRY!$W$3:$W$302=X21))</f>
        <v>0</v>
      </c>
      <c r="AK21" s="50">
        <f>SUMPRODUCT((ENTRY!$C$3:$C$302="M")*(ENTRY!$F$3:$F$302=55)*(ENTRY!$H$3:$H$302=X21))+SUMPRODUCT((ENTRY!$C$3:$C$302="M")*(ENTRY!$I$3:$I$302=55)*(ENTRY!$K$3:$K$302=X21))+SUMPRODUCT((ENTRY!$C$3:$C$302="M")*(ENTRY!$L$3:$L$302=55)*(ENTRY!$N$3:$N$302=X21))+SUMPRODUCT((ENTRY!$C$3:$C$302="M")*(ENTRY!$O$3:$O$302=55)*(ENTRY!$Q$3:$Q$302=X21))+SUMPRODUCT((ENTRY!$C$3:$C$302="M")*(ENTRY!$R$3:$R$302=55)*(ENTRY!$T$3:$T$302=X21))+SUMPRODUCT((ENTRY!$C$3:$C$302="M")*(ENTRY!$U$3:$U$302=55)*(ENTRY!$W$3:$W$302=X21))</f>
        <v>0</v>
      </c>
      <c r="AL21" s="51">
        <f>SUMPRODUCT((ENTRY!$C$3:$C$302="M")*(ENTRY!$F$3:$F$302=65)*(ENTRY!$H$3:$H$302=X21))+SUMPRODUCT((ENTRY!$C$3:$C$302="M")*(ENTRY!$I$3:$I$302=65)*(ENTRY!$K$3:$K$302=X21))+SUMPRODUCT((ENTRY!$C$3:$C$302="M")*(ENTRY!$L$3:$L$302=65)*(ENTRY!$N$3:$N$302=X21))+SUMPRODUCT((ENTRY!$C$3:$C$302="M")*(ENTRY!$O$3:$O$302=65)*(ENTRY!$Q$3:$Q$302=X21))+SUMPRODUCT((ENTRY!$C$3:$C$302="M")*(ENTRY!$R$3:$R$302=65)*(ENTRY!$T$3:$T$302=X21))+SUMPRODUCT((ENTRY!$C$3:$C$302="M")*(ENTRY!$U$3:$U$302=65)*(ENTRY!$W$3:$W$302=X21))</f>
        <v>1</v>
      </c>
      <c r="AM21" s="51">
        <f>SUMPRODUCT((ENTRY!$C$3:$C$302="M")*(ENTRY!$F$3:$F$302=83)*(ENTRY!$H$3:$H$302=X21))+SUMPRODUCT((ENTRY!$C$3:$C$302="M")*(ENTRY!$I$3:$I$302=83)*(ENTRY!$K$3:$K$302=X21))+SUMPRODUCT((ENTRY!$C$3:$C$302="M")*(ENTRY!$L$3:$L$302=83)*(ENTRY!$N$3:$N$302=X21))+SUMPRODUCT((ENTRY!$C$3:$C$302="M")*(ENTRY!$O$3:$O$302=83)*(ENTRY!$Q$3:$Q$302=X21))+SUMPRODUCT((ENTRY!$C$3:$C$302="M")*(ENTRY!$R$3:$R$302=83)*(ENTRY!$T$3:$T$302=X21))+SUMPRODUCT((ENTRY!$C$3:$C$302="M")*(ENTRY!$U$3:$U$302=83)*(ENTRY!$W$3:$W$302=X21))</f>
        <v>0</v>
      </c>
    </row>
    <row r="22" spans="1:39" ht="15.75" thickBot="1" x14ac:dyDescent="0.3">
      <c r="A22" s="471" t="s">
        <v>63</v>
      </c>
      <c r="B22" s="472"/>
      <c r="C22" s="407"/>
      <c r="D22" s="403"/>
      <c r="E22" s="403"/>
      <c r="F22" s="403"/>
      <c r="G22" s="405"/>
      <c r="H22" s="5"/>
      <c r="I22" s="407"/>
      <c r="J22" s="403"/>
      <c r="K22" s="403"/>
      <c r="L22" s="403"/>
      <c r="M22" s="405"/>
      <c r="N22" s="5"/>
      <c r="O22" s="407"/>
      <c r="P22" s="403"/>
      <c r="Q22" s="403"/>
      <c r="R22" s="403"/>
      <c r="S22" s="405"/>
      <c r="U22" s="5"/>
      <c r="V22" s="6"/>
      <c r="X22" s="52" t="s">
        <v>16</v>
      </c>
      <c r="Y22" s="49">
        <f>SUMPRODUCT((ENTRY!$C$3:$C$302="M")*(ENTRY!$F$3:$F$302=301)*(ENTRY!$H$3:$H$302=X22))+SUMPRODUCT((ENTRY!$C$3:$C$302="M")*(ENTRY!$I$3:$I$302=301)*(ENTRY!$K$3:$K$302=X22))+SUMPRODUCT((ENTRY!$C$3:$C$302="M")*(ENTRY!$L$3:$L$302=301)*(ENTRY!$N$3:$N$302=X22))+SUMPRODUCT((ENTRY!$C$3:$C$302="M")*(ENTRY!$O$3:$O$302=301)*(ENTRY!$Q$3:$Q$302=X22))+SUMPRODUCT((ENTRY!$C$3:$C$302="M")*(ENTRY!$R$3:$R$302=301)*(ENTRY!$T$3:$T$302=X22))+SUMPRODUCT((ENTRY!$C$3:$C$302="M")*(ENTRY!$U$3:$U$302=301)*(ENTRY!$W$3:$W$302=X22))</f>
        <v>0</v>
      </c>
      <c r="Z22" s="50">
        <f>SUMPRODUCT((ENTRY!$C$3:$C$302="M")*(ENTRY!$F$3:$F$302=302)*(ENTRY!$H$3:$H$302=X22))+SUMPRODUCT((ENTRY!$C$3:$C$302="M")*(ENTRY!$I$3:$I$302=302)*(ENTRY!$K$3:$K$302=X22))+SUMPRODUCT((ENTRY!$C$3:$C$302="M")*(ENTRY!$L$3:$L$302=302)*(ENTRY!$N$3:$N$302=X22))+SUMPRODUCT((ENTRY!$C$3:$C$302="M")*(ENTRY!$O$3:$O$302=302)*(ENTRY!$Q$3:$Q$302=X22))+SUMPRODUCT((ENTRY!$C$3:$C$302="M")*(ENTRY!$R$3:$R$302=302)*(ENTRY!$T$3:$T$302=X22))+SUMPRODUCT((ENTRY!$C$3:$C$302="M")*(ENTRY!$U$3:$U$302=302)*(ENTRY!$W$3:$W$302=X22))</f>
        <v>1</v>
      </c>
      <c r="AA22" s="50">
        <f>SUMPRODUCT((ENTRY!$C$3:$C$302="M")*(ENTRY!$F$3:$F$302=27)*(ENTRY!$H$3:$H$302=X22))+SUMPRODUCT((ENTRY!$C$3:$C$302="M")*(ENTRY!$I$3:$I$302=27)*(ENTRY!$K$3:$K$302=X22))+SUMPRODUCT((ENTRY!$C$3:$C$302="M")*(ENTRY!$L$3:$L$302=27)*(ENTRY!$N$3:$N$302=X22))+SUMPRODUCT((ENTRY!$C$3:$C$302="M")*(ENTRY!$O$3:$O$302=27)*(ENTRY!$Q$3:$Q$302=X22))+SUMPRODUCT((ENTRY!$C$3:$C$302="M")*(ENTRY!$R$3:$R$302=27)*(ENTRY!$T$3:$T$302=X22))+SUMPRODUCT((ENTRY!$C$3:$C$302="M")*(ENTRY!$U$3:$U$302=27)*(ENTRY!$W$3:$W$302=X22))</f>
        <v>4</v>
      </c>
      <c r="AB22" s="50">
        <f>SUMPRODUCT((ENTRY!$C$3:$C$302="M")*(ENTRY!$F$3:$F$302=28)*(ENTRY!$H$3:$H$302=X22))+SUMPRODUCT((ENTRY!$C$3:$C$302="M")*(ENTRY!$I$3:$I$302=28)*(ENTRY!$K$3:$K$302=X22))+SUMPRODUCT((ENTRY!$C$3:$C$302="M")*(ENTRY!$L$3:$L$302=28)*(ENTRY!$N$3:$N$302=X22))+SUMPRODUCT((ENTRY!$C$3:$C$302="M")*(ENTRY!$O$3:$O$302=28)*(ENTRY!$Q$3:$Q$302=X22))+SUMPRODUCT((ENTRY!$C$3:$C$302="M")*(ENTRY!$R$3:$R$302=28)*(ENTRY!$T$3:$T$302=X22))+SUMPRODUCT((ENTRY!$C$3:$C$302="M")*(ENTRY!$U$3:$U$302=28)*(ENTRY!$W$3:$W$302=X22))</f>
        <v>0</v>
      </c>
      <c r="AC22" s="50">
        <f>SUMPRODUCT((ENTRY!$C$3:$C$302="M")*(ENTRY!$F$3:$F$302=29)*(ENTRY!$H$3:$H$302=X22))+SUMPRODUCT((ENTRY!$C$3:$C$302="M")*(ENTRY!$I$3:$I$302=29)*(ENTRY!$K$3:$K$302=X22))+SUMPRODUCT((ENTRY!$C$3:$C$302="M")*(ENTRY!$L$3:$L$302=29)*(ENTRY!$N$3:$N$302=X22))+SUMPRODUCT((ENTRY!$C$3:$C$302="M")*(ENTRY!$O$3:$O$302=29)*(ENTRY!$Q$3:$Q$302=X22))+SUMPRODUCT((ENTRY!$C$3:$C$302="M")*(ENTRY!$R$3:$R$302=29)*(ENTRY!$T$3:$T$302=X22))+SUMPRODUCT((ENTRY!$C$3:$C$302="M")*(ENTRY!$U$3:$U$302=29)*(ENTRY!$W$3:$W$302=X22))</f>
        <v>3</v>
      </c>
      <c r="AD22" s="50">
        <f>SUMPRODUCT((ENTRY!$C$3:$C$302="M")*(ENTRY!$F$3:$F$302=30)*(ENTRY!$H$3:$H$302=X22))+SUMPRODUCT((ENTRY!$C$3:$C$302="M")*(ENTRY!$I$3:$I$302=30)*(ENTRY!$K$3:$K$302=X22))+SUMPRODUCT((ENTRY!$C$3:$C$302="M")*(ENTRY!$L$3:$L$302=30)*(ENTRY!$N$3:$N$302=X22))+SUMPRODUCT((ENTRY!$C$3:$C$302="M")*(ENTRY!$O$3:$O$302=30)*(ENTRY!$Q$3:$Q$302=X22))+SUMPRODUCT((ENTRY!$C$3:$C$302="M")*(ENTRY!$R$3:$R$302=30)*(ENTRY!$T$3:$T$302=X22))+SUMPRODUCT((ENTRY!$C$3:$C$302="M")*(ENTRY!$U$3:$U$302=30)*(ENTRY!$W$3:$W$302=X22))</f>
        <v>0</v>
      </c>
      <c r="AE22" s="50">
        <f>SUMPRODUCT((ENTRY!$C$3:$C$302="M")*(ENTRY!$F$3:$F$302=41)*(ENTRY!$H$3:$H$302=X22))+SUMPRODUCT((ENTRY!$C$3:$C$302="M")*(ENTRY!$I$3:$I$302=41)*(ENTRY!$K$3:$K$302=X22))+SUMPRODUCT((ENTRY!$C$3:$C$302="M")*(ENTRY!$L$3:$L$302=41)*(ENTRY!$N$3:$N$302=X22))+SUMPRODUCT((ENTRY!$C$3:$C$302="M")*(ENTRY!$O$3:$O$302=41)*(ENTRY!$Q$3:$Q$302=X22))+SUMPRODUCT((ENTRY!$C$3:$C$302="M")*(ENTRY!$R$3:$R$302=41)*(ENTRY!$T$3:$T$302=X22))+SUMPRODUCT((ENTRY!$C$3:$C$302="M")*(ENTRY!$U$3:$U$302=41)*(ENTRY!$W$3:$W$302=X22))</f>
        <v>1</v>
      </c>
      <c r="AF22" s="50">
        <f>SUMPRODUCT((ENTRY!$C$3:$C$302="M")*(ENTRY!$F$3:$F$302=42)*(ENTRY!$H$3:$H$302=X22))+SUMPRODUCT((ENTRY!$C$3:$C$302="M")*(ENTRY!$I$3:$I$302=42)*(ENTRY!$K$3:$K$302=X22))+SUMPRODUCT((ENTRY!$C$3:$C$302="M")*(ENTRY!$L$3:$L$302=42)*(ENTRY!$N$3:$N$302=X22))+SUMPRODUCT((ENTRY!$C$3:$C$302="M")*(ENTRY!$O$3:$O$302=42)*(ENTRY!$Q$3:$Q$302=X22))+SUMPRODUCT((ENTRY!$C$3:$C$302="M")*(ENTRY!$R$3:$R$302=42)*(ENTRY!$T$3:$T$302=X22))+SUMPRODUCT((ENTRY!$C$3:$C$302="M")*(ENTRY!$U$3:$U$302=42)*(ENTRY!$W$3:$W$302=X22))</f>
        <v>2</v>
      </c>
      <c r="AG22" s="50">
        <f>SUMPRODUCT((ENTRY!$C$3:$C$302="M")*(ENTRY!$F$3:$F$302=43)*(ENTRY!$H$3:$H$302=X22))+SUMPRODUCT((ENTRY!$C$3:$C$302="M")*(ENTRY!$I$3:$I$302=43)*(ENTRY!$K$3:$K$302=X22))+SUMPRODUCT((ENTRY!$C$3:$C$302="M")*(ENTRY!$L$3:$L$302=43)*(ENTRY!$N$3:$N$302=X22))+SUMPRODUCT((ENTRY!$C$3:$C$302="M")*(ENTRY!$O$3:$O$302=43)*(ENTRY!$Q$3:$Q$302=X22))+SUMPRODUCT((ENTRY!$C$3:$C$302="M")*(ENTRY!$R$3:$R$302=43)*(ENTRY!$T$3:$T$302=X22))+SUMPRODUCT((ENTRY!$C$3:$C$302="M")*(ENTRY!$U$3:$U$302=43)*(ENTRY!$W$3:$W$302=X22))</f>
        <v>3</v>
      </c>
      <c r="AH22" s="50">
        <f>SUMPRODUCT((ENTRY!$C$3:$C$302="M")*(ENTRY!$F$3:$F$302=44)*(ENTRY!$H$3:$H$302=X22))+SUMPRODUCT((ENTRY!$C$3:$C$302="M")*(ENTRY!$I$3:$I$302=44)*(ENTRY!$K$3:$K$302=X22))+SUMPRODUCT((ENTRY!$C$3:$C$302="M")*(ENTRY!$L$3:$L$302=44)*(ENTRY!$N$3:$N$302=X22))+SUMPRODUCT((ENTRY!$C$3:$C$302="M")*(ENTRY!$O$3:$O$302=44)*(ENTRY!$Q$3:$Q$302=X22))+SUMPRODUCT((ENTRY!$C$3:$C$302="M")*(ENTRY!$R$3:$R$302=44)*(ENTRY!$T$3:$T$302=X22))+SUMPRODUCT((ENTRY!$C$3:$C$302="M")*(ENTRY!$U$3:$U$302=44)*(ENTRY!$W$3:$W$302=X22))</f>
        <v>0</v>
      </c>
      <c r="AI22" s="50">
        <f>SUMPRODUCT((ENTRY!$C$3:$C$302="M")*(ENTRY!$F$3:$F$302=48)*(ENTRY!$H$3:$H$302=X22))+SUMPRODUCT((ENTRY!$C$3:$C$302="M")*(ENTRY!$I$3:$I$302=48)*(ENTRY!$K$3:$K$302=X22))+SUMPRODUCT((ENTRY!$C$3:$C$302="M")*(ENTRY!$L$3:$L$302=48)*(ENTRY!$N$3:$N$302=X22))+SUMPRODUCT((ENTRY!$C$3:$C$302="M")*(ENTRY!$O$3:$O$302=48)*(ENTRY!$Q$3:$Q$302=X22))+SUMPRODUCT((ENTRY!$C$3:$C$302="M")*(ENTRY!$R$3:$R$302=48)*(ENTRY!$T$3:$T$302=X22))+SUMPRODUCT((ENTRY!$C$3:$C$302="M")*(ENTRY!$U$3:$U$302=48)*(ENTRY!$W$3:$W$302=X22))</f>
        <v>0</v>
      </c>
      <c r="AJ22" s="50">
        <f>SUMPRODUCT((ENTRY!$C$3:$C$302="M")*(ENTRY!$F$3:$F$302=54)*(ENTRY!$H$3:$H$302=X22))+SUMPRODUCT((ENTRY!$C$3:$C$302="M")*(ENTRY!$I$3:$I$302=54)*(ENTRY!$K$3:$K$302=X22))+SUMPRODUCT((ENTRY!$C$3:$C$302="M")*(ENTRY!$L$3:$L$302=54)*(ENTRY!$N$3:$N$302=X22))+SUMPRODUCT((ENTRY!$C$3:$C$302="M")*(ENTRY!$O$3:$O$302=54)*(ENTRY!$Q$3:$Q$302=X22))+SUMPRODUCT((ENTRY!$C$3:$C$302="M")*(ENTRY!$R$3:$R$302=54)*(ENTRY!$T$3:$T$302=X22))+SUMPRODUCT((ENTRY!$C$3:$C$302="M")*(ENTRY!$U$3:$U$302=54)*(ENTRY!$W$3:$W$302=X22))</f>
        <v>1</v>
      </c>
      <c r="AK22" s="50">
        <f>SUMPRODUCT((ENTRY!$C$3:$C$302="M")*(ENTRY!$F$3:$F$302=55)*(ENTRY!$H$3:$H$302=X22))+SUMPRODUCT((ENTRY!$C$3:$C$302="M")*(ENTRY!$I$3:$I$302=55)*(ENTRY!$K$3:$K$302=X22))+SUMPRODUCT((ENTRY!$C$3:$C$302="M")*(ENTRY!$L$3:$L$302=55)*(ENTRY!$N$3:$N$302=X22))+SUMPRODUCT((ENTRY!$C$3:$C$302="M")*(ENTRY!$O$3:$O$302=55)*(ENTRY!$Q$3:$Q$302=X22))+SUMPRODUCT((ENTRY!$C$3:$C$302="M")*(ENTRY!$R$3:$R$302=55)*(ENTRY!$T$3:$T$302=X22))+SUMPRODUCT((ENTRY!$C$3:$C$302="M")*(ENTRY!$U$3:$U$302=55)*(ENTRY!$W$3:$W$302=X22))</f>
        <v>1</v>
      </c>
      <c r="AL22" s="51">
        <f>SUMPRODUCT((ENTRY!$C$3:$C$302="M")*(ENTRY!$F$3:$F$302=65)*(ENTRY!$H$3:$H$302=X22))+SUMPRODUCT((ENTRY!$C$3:$C$302="M")*(ENTRY!$I$3:$I$302=65)*(ENTRY!$K$3:$K$302=X22))+SUMPRODUCT((ENTRY!$C$3:$C$302="M")*(ENTRY!$L$3:$L$302=65)*(ENTRY!$N$3:$N$302=X22))+SUMPRODUCT((ENTRY!$C$3:$C$302="M")*(ENTRY!$O$3:$O$302=65)*(ENTRY!$Q$3:$Q$302=X22))+SUMPRODUCT((ENTRY!$C$3:$C$302="M")*(ENTRY!$R$3:$R$302=65)*(ENTRY!$T$3:$T$302=X22))+SUMPRODUCT((ENTRY!$C$3:$C$302="M")*(ENTRY!$U$3:$U$302=65)*(ENTRY!$W$3:$W$302=X22))</f>
        <v>0</v>
      </c>
      <c r="AM22" s="51">
        <f>SUMPRODUCT((ENTRY!$C$3:$C$302="M")*(ENTRY!$F$3:$F$302=83)*(ENTRY!$H$3:$H$302=X22))+SUMPRODUCT((ENTRY!$C$3:$C$302="M")*(ENTRY!$I$3:$I$302=83)*(ENTRY!$K$3:$K$302=X22))+SUMPRODUCT((ENTRY!$C$3:$C$302="M")*(ENTRY!$L$3:$L$302=83)*(ENTRY!$N$3:$N$302=X22))+SUMPRODUCT((ENTRY!$C$3:$C$302="M")*(ENTRY!$O$3:$O$302=83)*(ENTRY!$Q$3:$Q$302=X22))+SUMPRODUCT((ENTRY!$C$3:$C$302="M")*(ENTRY!$R$3:$R$302=83)*(ENTRY!$T$3:$T$302=X22))+SUMPRODUCT((ENTRY!$C$3:$C$302="M")*(ENTRY!$U$3:$U$302=83)*(ENTRY!$W$3:$W$302=X22))</f>
        <v>4</v>
      </c>
    </row>
    <row r="23" spans="1:39" ht="15.75" thickBot="1" x14ac:dyDescent="0.3">
      <c r="A23" s="110">
        <v>301</v>
      </c>
      <c r="B23" s="111">
        <f>COUNTIF(ENTRY!$F$3:$F$302,A23)+COUNTIF(ENTRY!$I$3:$I$302,A23)+COUNTIF(ENTRY!$L$3:$L$302,A23)+COUNTIF(ENTRY!$O$3:$O$302,A23)+COUNTIF(ENTRY!$R$3:$R$302,A23)+COUNTIF(ENTRY!$U$3:$U$302,A23)</f>
        <v>79</v>
      </c>
      <c r="C23" s="124">
        <f>SUMPRODUCT((ENTRY!$BK$3:$BK$302&gt;=33)*(ENTRY!$BK$3:$BK$302&lt;=44.9)*(ENTRY!$B$3:$B$302="H"))</f>
        <v>0</v>
      </c>
      <c r="D23" s="124">
        <f>SUMPRODUCT((ENTRY!$BK$3:$BK$302&gt;=45)*(ENTRY!$BK$3:$BK$302&lt;=59.9)*(ENTRY!$B$3:$B$302="H"))</f>
        <v>2</v>
      </c>
      <c r="E23" s="124">
        <f>SUMPRODUCT((ENTRY!$BK$3:$BK$302&gt;=60)*(ENTRY!$BK$3:$BK$302&lt;=74.9)*(ENTRY!$B$3:$B$302="H"))</f>
        <v>9</v>
      </c>
      <c r="F23" s="124">
        <f>SUMPRODUCT((ENTRY!$BK$3:$BK$302&gt;=75)*(ENTRY!$BK$3:$BK$302&lt;=89.9)*(ENTRY!$B$3:$B$302="H"))</f>
        <v>13</v>
      </c>
      <c r="G23" s="125">
        <f>SUMPRODUCT((ENTRY!$BK$3:$BK$302&gt;=90)*(ENTRY!$BK$3:$BK$302&lt;=100)*(ENTRY!$B$3:$B$302="H"))</f>
        <v>4</v>
      </c>
      <c r="H23" s="12"/>
      <c r="I23" s="124">
        <f>SUMPRODUCT((ENTRY!$BK$3:$BK$302&gt;=33)*(ENTRY!$BK$3:$BK$302&lt;=44.9)*(ENTRY!$C$3:$C$302="M")*(ENTRY!$B$3:$B$302="H"))</f>
        <v>0</v>
      </c>
      <c r="J23" s="124">
        <f>SUMPRODUCT((ENTRY!$BK$3:$BK$302&gt;=45)*(ENTRY!$BK$3:$BK$302&lt;=59.9)*(ENTRY!$C$3:$C$302="M")*(ENTRY!$B$3:$B$302="H"))</f>
        <v>2</v>
      </c>
      <c r="K23" s="124">
        <f>SUMPRODUCT((ENTRY!$BK$3:$BK$302&gt;=60)*(ENTRY!$BK$3:$BK$302&lt;=74.9)*(ENTRY!$C$3:$C$302="M")*(ENTRY!$B$3:$B$302="H"))</f>
        <v>5</v>
      </c>
      <c r="L23" s="124">
        <f>SUMPRODUCT((ENTRY!$BK$3:$BK$302&gt;=75)*(ENTRY!$BK$3:$BK$302&lt;=89.9)*(ENTRY!$C$3:$C$302="M")*(ENTRY!$B$3:$B$302="H"))</f>
        <v>7</v>
      </c>
      <c r="M23" s="125">
        <f>SUMPRODUCT((ENTRY!$BK$3:$BK$302&gt;=90)*(ENTRY!$BK$3:$BK$302&lt;=100)*(ENTRY!$C$3:$C$302="M")*(ENTRY!$B$3:$B$302="H"))</f>
        <v>1</v>
      </c>
      <c r="N23" s="12"/>
      <c r="O23" s="124">
        <f>SUMPRODUCT((ENTRY!$BK$3:$BK$302&gt;=33)*(ENTRY!$BK$3:$BK$302&lt;=44.9)*(ENTRY!$C$3:$C$302="F")*(ENTRY!$B$3:$B$302="H"))</f>
        <v>0</v>
      </c>
      <c r="P23" s="124">
        <f>SUMPRODUCT((ENTRY!$BK$3:$BK$302&gt;=45)*(ENTRY!$BK$3:$BK$302&lt;=59.9)*(ENTRY!$C$3:$C$302="F")*(ENTRY!$B$3:$B$302="H"))</f>
        <v>0</v>
      </c>
      <c r="Q23" s="124">
        <f>SUMPRODUCT((ENTRY!$BK$3:$BK$302&gt;=60)*(ENTRY!$BK$3:$BK$302&lt;=74.9)*(ENTRY!$C$3:$C$302="F")*(ENTRY!$B$3:$B$302="H"))</f>
        <v>4</v>
      </c>
      <c r="R23" s="124">
        <f>SUMPRODUCT((ENTRY!$BK$3:$BK$302&gt;=75)*(ENTRY!$BK$3:$BK$302&lt;=89.9)*(ENTRY!$C$3:$C$302="F")*(ENTRY!$B$3:$B$302="H"))</f>
        <v>6</v>
      </c>
      <c r="S23" s="125">
        <f>SUMPRODUCT((ENTRY!$BK$3:$BK$302&gt;=90)*(ENTRY!$BK$3:$BK$302&lt;=100)*(ENTRY!$C$3:$C$302="F")*(ENTRY!$B$3:$B$302="H"))</f>
        <v>3</v>
      </c>
      <c r="U23" s="5"/>
      <c r="V23" s="6"/>
      <c r="X23" s="52" t="s">
        <v>17</v>
      </c>
      <c r="Y23" s="49">
        <f>SUMPRODUCT((ENTRY!$C$3:$C$302="M")*(ENTRY!$F$3:$F$302=301)*(ENTRY!$H$3:$H$302=X23))+SUMPRODUCT((ENTRY!$C$3:$C$302="M")*(ENTRY!$I$3:$I$302=301)*(ENTRY!$K$3:$K$302=X23))+SUMPRODUCT((ENTRY!$C$3:$C$302="M")*(ENTRY!$L$3:$L$302=301)*(ENTRY!$N$3:$N$302=X23))+SUMPRODUCT((ENTRY!$C$3:$C$302="M")*(ENTRY!$O$3:$O$302=301)*(ENTRY!$Q$3:$Q$302=X23))+SUMPRODUCT((ENTRY!$C$3:$C$302="M")*(ENTRY!$R$3:$R$302=301)*(ENTRY!$T$3:$T$302=X23))+SUMPRODUCT((ENTRY!$C$3:$C$302="M")*(ENTRY!$U$3:$U$302=301)*(ENTRY!$W$3:$W$302=X23))</f>
        <v>7</v>
      </c>
      <c r="Z23" s="50">
        <f>SUMPRODUCT((ENTRY!$C$3:$C$302="M")*(ENTRY!$F$3:$F$302=302)*(ENTRY!$H$3:$H$302=X23))+SUMPRODUCT((ENTRY!$C$3:$C$302="M")*(ENTRY!$I$3:$I$302=302)*(ENTRY!$K$3:$K$302=X23))+SUMPRODUCT((ENTRY!$C$3:$C$302="M")*(ENTRY!$L$3:$L$302=302)*(ENTRY!$N$3:$N$302=X23))+SUMPRODUCT((ENTRY!$C$3:$C$302="M")*(ENTRY!$O$3:$O$302=302)*(ENTRY!$Q$3:$Q$302=X23))+SUMPRODUCT((ENTRY!$C$3:$C$302="M")*(ENTRY!$R$3:$R$302=302)*(ENTRY!$T$3:$T$302=X23))+SUMPRODUCT((ENTRY!$C$3:$C$302="M")*(ENTRY!$U$3:$U$302=302)*(ENTRY!$W$3:$W$302=X23))</f>
        <v>4</v>
      </c>
      <c r="AA23" s="50">
        <f>SUMPRODUCT((ENTRY!$C$3:$C$302="M")*(ENTRY!$F$3:$F$302=27)*(ENTRY!$H$3:$H$302=X23))+SUMPRODUCT((ENTRY!$C$3:$C$302="M")*(ENTRY!$I$3:$I$302=27)*(ENTRY!$K$3:$K$302=X23))+SUMPRODUCT((ENTRY!$C$3:$C$302="M")*(ENTRY!$L$3:$L$302=27)*(ENTRY!$N$3:$N$302=X23))+SUMPRODUCT((ENTRY!$C$3:$C$302="M")*(ENTRY!$O$3:$O$302=27)*(ENTRY!$Q$3:$Q$302=X23))+SUMPRODUCT((ENTRY!$C$3:$C$302="M")*(ENTRY!$R$3:$R$302=27)*(ENTRY!$T$3:$T$302=X23))+SUMPRODUCT((ENTRY!$C$3:$C$302="M")*(ENTRY!$U$3:$U$302=27)*(ENTRY!$W$3:$W$302=X23))</f>
        <v>1</v>
      </c>
      <c r="AB23" s="50">
        <f>SUMPRODUCT((ENTRY!$C$3:$C$302="M")*(ENTRY!$F$3:$F$302=28)*(ENTRY!$H$3:$H$302=X23))+SUMPRODUCT((ENTRY!$C$3:$C$302="M")*(ENTRY!$I$3:$I$302=28)*(ENTRY!$K$3:$K$302=X23))+SUMPRODUCT((ENTRY!$C$3:$C$302="M")*(ENTRY!$L$3:$L$302=28)*(ENTRY!$N$3:$N$302=X23))+SUMPRODUCT((ENTRY!$C$3:$C$302="M")*(ENTRY!$O$3:$O$302=28)*(ENTRY!$Q$3:$Q$302=X23))+SUMPRODUCT((ENTRY!$C$3:$C$302="M")*(ENTRY!$R$3:$R$302=28)*(ENTRY!$T$3:$T$302=X23))+SUMPRODUCT((ENTRY!$C$3:$C$302="M")*(ENTRY!$U$3:$U$302=28)*(ENTRY!$W$3:$W$302=X23))</f>
        <v>1</v>
      </c>
      <c r="AC23" s="50">
        <f>SUMPRODUCT((ENTRY!$C$3:$C$302="M")*(ENTRY!$F$3:$F$302=29)*(ENTRY!$H$3:$H$302=X23))+SUMPRODUCT((ENTRY!$C$3:$C$302="M")*(ENTRY!$I$3:$I$302=29)*(ENTRY!$K$3:$K$302=X23))+SUMPRODUCT((ENTRY!$C$3:$C$302="M")*(ENTRY!$L$3:$L$302=29)*(ENTRY!$N$3:$N$302=X23))+SUMPRODUCT((ENTRY!$C$3:$C$302="M")*(ENTRY!$O$3:$O$302=29)*(ENTRY!$Q$3:$Q$302=X23))+SUMPRODUCT((ENTRY!$C$3:$C$302="M")*(ENTRY!$R$3:$R$302=29)*(ENTRY!$T$3:$T$302=X23))+SUMPRODUCT((ENTRY!$C$3:$C$302="M")*(ENTRY!$U$3:$U$302=29)*(ENTRY!$W$3:$W$302=X23))</f>
        <v>1</v>
      </c>
      <c r="AD23" s="50">
        <f>SUMPRODUCT((ENTRY!$C$3:$C$302="M")*(ENTRY!$F$3:$F$302=30)*(ENTRY!$H$3:$H$302=X23))+SUMPRODUCT((ENTRY!$C$3:$C$302="M")*(ENTRY!$I$3:$I$302=30)*(ENTRY!$K$3:$K$302=X23))+SUMPRODUCT((ENTRY!$C$3:$C$302="M")*(ENTRY!$L$3:$L$302=30)*(ENTRY!$N$3:$N$302=X23))+SUMPRODUCT((ENTRY!$C$3:$C$302="M")*(ENTRY!$O$3:$O$302=30)*(ENTRY!$Q$3:$Q$302=X23))+SUMPRODUCT((ENTRY!$C$3:$C$302="M")*(ENTRY!$R$3:$R$302=30)*(ENTRY!$T$3:$T$302=X23))+SUMPRODUCT((ENTRY!$C$3:$C$302="M")*(ENTRY!$U$3:$U$302=30)*(ENTRY!$W$3:$W$302=X23))</f>
        <v>6</v>
      </c>
      <c r="AE23" s="50">
        <f>SUMPRODUCT((ENTRY!$C$3:$C$302="M")*(ENTRY!$F$3:$F$302=41)*(ENTRY!$H$3:$H$302=X23))+SUMPRODUCT((ENTRY!$C$3:$C$302="M")*(ENTRY!$I$3:$I$302=41)*(ENTRY!$K$3:$K$302=X23))+SUMPRODUCT((ENTRY!$C$3:$C$302="M")*(ENTRY!$L$3:$L$302=41)*(ENTRY!$N$3:$N$302=X23))+SUMPRODUCT((ENTRY!$C$3:$C$302="M")*(ENTRY!$O$3:$O$302=41)*(ENTRY!$Q$3:$Q$302=X23))+SUMPRODUCT((ENTRY!$C$3:$C$302="M")*(ENTRY!$R$3:$R$302=41)*(ENTRY!$T$3:$T$302=X23))+SUMPRODUCT((ENTRY!$C$3:$C$302="M")*(ENTRY!$U$3:$U$302=41)*(ENTRY!$W$3:$W$302=X23))</f>
        <v>3</v>
      </c>
      <c r="AF23" s="50">
        <f>SUMPRODUCT((ENTRY!$C$3:$C$302="M")*(ENTRY!$F$3:$F$302=42)*(ENTRY!$H$3:$H$302=X23))+SUMPRODUCT((ENTRY!$C$3:$C$302="M")*(ENTRY!$I$3:$I$302=42)*(ENTRY!$K$3:$K$302=X23))+SUMPRODUCT((ENTRY!$C$3:$C$302="M")*(ENTRY!$L$3:$L$302=42)*(ENTRY!$N$3:$N$302=X23))+SUMPRODUCT((ENTRY!$C$3:$C$302="M")*(ENTRY!$O$3:$O$302=42)*(ENTRY!$Q$3:$Q$302=X23))+SUMPRODUCT((ENTRY!$C$3:$C$302="M")*(ENTRY!$R$3:$R$302=42)*(ENTRY!$T$3:$T$302=X23))+SUMPRODUCT((ENTRY!$C$3:$C$302="M")*(ENTRY!$U$3:$U$302=42)*(ENTRY!$W$3:$W$302=X23))</f>
        <v>4</v>
      </c>
      <c r="AG23" s="50">
        <f>SUMPRODUCT((ENTRY!$C$3:$C$302="M")*(ENTRY!$F$3:$F$302=43)*(ENTRY!$H$3:$H$302=X23))+SUMPRODUCT((ENTRY!$C$3:$C$302="M")*(ENTRY!$I$3:$I$302=43)*(ENTRY!$K$3:$K$302=X23))+SUMPRODUCT((ENTRY!$C$3:$C$302="M")*(ENTRY!$L$3:$L$302=43)*(ENTRY!$N$3:$N$302=X23))+SUMPRODUCT((ENTRY!$C$3:$C$302="M")*(ENTRY!$O$3:$O$302=43)*(ENTRY!$Q$3:$Q$302=X23))+SUMPRODUCT((ENTRY!$C$3:$C$302="M")*(ENTRY!$R$3:$R$302=43)*(ENTRY!$T$3:$T$302=X23))+SUMPRODUCT((ENTRY!$C$3:$C$302="M")*(ENTRY!$U$3:$U$302=43)*(ENTRY!$W$3:$W$302=X23))</f>
        <v>1</v>
      </c>
      <c r="AH23" s="50">
        <f>SUMPRODUCT((ENTRY!$C$3:$C$302="M")*(ENTRY!$F$3:$F$302=44)*(ENTRY!$H$3:$H$302=X23))+SUMPRODUCT((ENTRY!$C$3:$C$302="M")*(ENTRY!$I$3:$I$302=44)*(ENTRY!$K$3:$K$302=X23))+SUMPRODUCT((ENTRY!$C$3:$C$302="M")*(ENTRY!$L$3:$L$302=44)*(ENTRY!$N$3:$N$302=X23))+SUMPRODUCT((ENTRY!$C$3:$C$302="M")*(ENTRY!$O$3:$O$302=44)*(ENTRY!$Q$3:$Q$302=X23))+SUMPRODUCT((ENTRY!$C$3:$C$302="M")*(ENTRY!$R$3:$R$302=44)*(ENTRY!$T$3:$T$302=X23))+SUMPRODUCT((ENTRY!$C$3:$C$302="M")*(ENTRY!$U$3:$U$302=44)*(ENTRY!$W$3:$W$302=X23))</f>
        <v>0</v>
      </c>
      <c r="AI23" s="50">
        <f>SUMPRODUCT((ENTRY!$C$3:$C$302="M")*(ENTRY!$F$3:$F$302=48)*(ENTRY!$H$3:$H$302=X23))+SUMPRODUCT((ENTRY!$C$3:$C$302="M")*(ENTRY!$I$3:$I$302=48)*(ENTRY!$K$3:$K$302=X23))+SUMPRODUCT((ENTRY!$C$3:$C$302="M")*(ENTRY!$L$3:$L$302=48)*(ENTRY!$N$3:$N$302=X23))+SUMPRODUCT((ENTRY!$C$3:$C$302="M")*(ENTRY!$O$3:$O$302=48)*(ENTRY!$Q$3:$Q$302=X23))+SUMPRODUCT((ENTRY!$C$3:$C$302="M")*(ENTRY!$R$3:$R$302=48)*(ENTRY!$T$3:$T$302=X23))+SUMPRODUCT((ENTRY!$C$3:$C$302="M")*(ENTRY!$U$3:$U$302=48)*(ENTRY!$W$3:$W$302=X23))</f>
        <v>0</v>
      </c>
      <c r="AJ23" s="50">
        <f>SUMPRODUCT((ENTRY!$C$3:$C$302="M")*(ENTRY!$F$3:$F$302=54)*(ENTRY!$H$3:$H$302=X23))+SUMPRODUCT((ENTRY!$C$3:$C$302="M")*(ENTRY!$I$3:$I$302=54)*(ENTRY!$K$3:$K$302=X23))+SUMPRODUCT((ENTRY!$C$3:$C$302="M")*(ENTRY!$L$3:$L$302=54)*(ENTRY!$N$3:$N$302=X23))+SUMPRODUCT((ENTRY!$C$3:$C$302="M")*(ENTRY!$O$3:$O$302=54)*(ENTRY!$Q$3:$Q$302=X23))+SUMPRODUCT((ENTRY!$C$3:$C$302="M")*(ENTRY!$R$3:$R$302=54)*(ENTRY!$T$3:$T$302=X23))+SUMPRODUCT((ENTRY!$C$3:$C$302="M")*(ENTRY!$U$3:$U$302=54)*(ENTRY!$W$3:$W$302=X23))</f>
        <v>3</v>
      </c>
      <c r="AK23" s="50">
        <f>SUMPRODUCT((ENTRY!$C$3:$C$302="M")*(ENTRY!$F$3:$F$302=55)*(ENTRY!$H$3:$H$302=X23))+SUMPRODUCT((ENTRY!$C$3:$C$302="M")*(ENTRY!$I$3:$I$302=55)*(ENTRY!$K$3:$K$302=X23))+SUMPRODUCT((ENTRY!$C$3:$C$302="M")*(ENTRY!$L$3:$L$302=55)*(ENTRY!$N$3:$N$302=X23))+SUMPRODUCT((ENTRY!$C$3:$C$302="M")*(ENTRY!$O$3:$O$302=55)*(ENTRY!$Q$3:$Q$302=X23))+SUMPRODUCT((ENTRY!$C$3:$C$302="M")*(ENTRY!$R$3:$R$302=55)*(ENTRY!$T$3:$T$302=X23))+SUMPRODUCT((ENTRY!$C$3:$C$302="M")*(ENTRY!$U$3:$U$302=55)*(ENTRY!$W$3:$W$302=X23))</f>
        <v>1</v>
      </c>
      <c r="AL23" s="51">
        <f>SUMPRODUCT((ENTRY!$C$3:$C$302="M")*(ENTRY!$F$3:$F$302=65)*(ENTRY!$H$3:$H$302=X23))+SUMPRODUCT((ENTRY!$C$3:$C$302="M")*(ENTRY!$I$3:$I$302=65)*(ENTRY!$K$3:$K$302=X23))+SUMPRODUCT((ENTRY!$C$3:$C$302="M")*(ENTRY!$L$3:$L$302=65)*(ENTRY!$N$3:$N$302=X23))+SUMPRODUCT((ENTRY!$C$3:$C$302="M")*(ENTRY!$O$3:$O$302=65)*(ENTRY!$Q$3:$Q$302=X23))+SUMPRODUCT((ENTRY!$C$3:$C$302="M")*(ENTRY!$R$3:$R$302=65)*(ENTRY!$T$3:$T$302=X23))+SUMPRODUCT((ENTRY!$C$3:$C$302="M")*(ENTRY!$U$3:$U$302=65)*(ENTRY!$W$3:$W$302=X23))</f>
        <v>0</v>
      </c>
      <c r="AM23" s="51">
        <f>SUMPRODUCT((ENTRY!$C$3:$C$302="M")*(ENTRY!$F$3:$F$302=83)*(ENTRY!$H$3:$H$302=X23))+SUMPRODUCT((ENTRY!$C$3:$C$302="M")*(ENTRY!$I$3:$I$302=83)*(ENTRY!$K$3:$K$302=X23))+SUMPRODUCT((ENTRY!$C$3:$C$302="M")*(ENTRY!$L$3:$L$302=83)*(ENTRY!$N$3:$N$302=X23))+SUMPRODUCT((ENTRY!$C$3:$C$302="M")*(ENTRY!$O$3:$O$302=83)*(ENTRY!$Q$3:$Q$302=X23))+SUMPRODUCT((ENTRY!$C$3:$C$302="M")*(ENTRY!$R$3:$R$302=83)*(ENTRY!$T$3:$T$302=X23))+SUMPRODUCT((ENTRY!$C$3:$C$302="M")*(ENTRY!$U$3:$U$302=83)*(ENTRY!$W$3:$W$302=X23))</f>
        <v>1</v>
      </c>
    </row>
    <row r="24" spans="1:39" ht="15.75" thickBot="1" x14ac:dyDescent="0.3">
      <c r="A24" s="112">
        <v>302</v>
      </c>
      <c r="B24" s="113">
        <f>COUNTIF(ENTRY!$F$3:$F$302,A24)+COUNTIF(ENTRY!$I$3:$I$302,A24)+COUNTIF(ENTRY!$L$3:$L$302,A24)+COUNTIF(ENTRY!$O$3:$O$302,A24)+COUNTIF(ENTRY!$R$3:$R$302,A24)++COUNTIF(ENTRY!$U$3:$U$302,A24)</f>
        <v>44</v>
      </c>
      <c r="U24" s="5"/>
      <c r="V24" s="6"/>
      <c r="X24" s="52" t="s">
        <v>18</v>
      </c>
      <c r="Y24" s="49">
        <f>SUMPRODUCT((ENTRY!$C$3:$C$302="M")*(ENTRY!$F$3:$F$302=301)*(ENTRY!$H$3:$H$302=X24))+SUMPRODUCT((ENTRY!$C$3:$C$302="M")*(ENTRY!$I$3:$I$302=301)*(ENTRY!$K$3:$K$302=X24))+SUMPRODUCT((ENTRY!$C$3:$C$302="M")*(ENTRY!$L$3:$L$302=301)*(ENTRY!$N$3:$N$302=X24))+SUMPRODUCT((ENTRY!$C$3:$C$302="M")*(ENTRY!$O$3:$O$302=301)*(ENTRY!$Q$3:$Q$302=X24))+SUMPRODUCT((ENTRY!$C$3:$C$302="M")*(ENTRY!$R$3:$R$302=301)*(ENTRY!$T$3:$T$302=X24))+SUMPRODUCT((ENTRY!$C$3:$C$302="M")*(ENTRY!$U$3:$U$302=301)*(ENTRY!$W$3:$W$302=X24))</f>
        <v>4</v>
      </c>
      <c r="Z24" s="50">
        <f>SUMPRODUCT((ENTRY!$C$3:$C$302="M")*(ENTRY!$F$3:$F$302=302)*(ENTRY!$H$3:$H$302=X24))+SUMPRODUCT((ENTRY!$C$3:$C$302="M")*(ENTRY!$I$3:$I$302=302)*(ENTRY!$K$3:$K$302=X24))+SUMPRODUCT((ENTRY!$C$3:$C$302="M")*(ENTRY!$L$3:$L$302=302)*(ENTRY!$N$3:$N$302=X24))+SUMPRODUCT((ENTRY!$C$3:$C$302="M")*(ENTRY!$O$3:$O$302=302)*(ENTRY!$Q$3:$Q$302=X24))+SUMPRODUCT((ENTRY!$C$3:$C$302="M")*(ENTRY!$R$3:$R$302=302)*(ENTRY!$T$3:$T$302=X24))+SUMPRODUCT((ENTRY!$C$3:$C$302="M")*(ENTRY!$U$3:$U$302=302)*(ENTRY!$W$3:$W$302=X24))</f>
        <v>3</v>
      </c>
      <c r="AA24" s="50">
        <f>SUMPRODUCT((ENTRY!$C$3:$C$302="M")*(ENTRY!$F$3:$F$302=27)*(ENTRY!$H$3:$H$302=X24))+SUMPRODUCT((ENTRY!$C$3:$C$302="M")*(ENTRY!$I$3:$I$302=27)*(ENTRY!$K$3:$K$302=X24))+SUMPRODUCT((ENTRY!$C$3:$C$302="M")*(ENTRY!$L$3:$L$302=27)*(ENTRY!$N$3:$N$302=X24))+SUMPRODUCT((ENTRY!$C$3:$C$302="M")*(ENTRY!$O$3:$O$302=27)*(ENTRY!$Q$3:$Q$302=X24))+SUMPRODUCT((ENTRY!$C$3:$C$302="M")*(ENTRY!$R$3:$R$302=27)*(ENTRY!$T$3:$T$302=X24))+SUMPRODUCT((ENTRY!$C$3:$C$302="M")*(ENTRY!$U$3:$U$302=27)*(ENTRY!$W$3:$W$302=X24))</f>
        <v>2</v>
      </c>
      <c r="AB24" s="50">
        <f>SUMPRODUCT((ENTRY!$C$3:$C$302="M")*(ENTRY!$F$3:$F$302=28)*(ENTRY!$H$3:$H$302=X24))+SUMPRODUCT((ENTRY!$C$3:$C$302="M")*(ENTRY!$I$3:$I$302=28)*(ENTRY!$K$3:$K$302=X24))+SUMPRODUCT((ENTRY!$C$3:$C$302="M")*(ENTRY!$L$3:$L$302=28)*(ENTRY!$N$3:$N$302=X24))+SUMPRODUCT((ENTRY!$C$3:$C$302="M")*(ENTRY!$O$3:$O$302=28)*(ENTRY!$Q$3:$Q$302=X24))+SUMPRODUCT((ENTRY!$C$3:$C$302="M")*(ENTRY!$R$3:$R$302=28)*(ENTRY!$T$3:$T$302=X24))+SUMPRODUCT((ENTRY!$C$3:$C$302="M")*(ENTRY!$U$3:$U$302=28)*(ENTRY!$W$3:$W$302=X24))</f>
        <v>4</v>
      </c>
      <c r="AC24" s="50">
        <f>SUMPRODUCT((ENTRY!$C$3:$C$302="M")*(ENTRY!$F$3:$F$302=29)*(ENTRY!$H$3:$H$302=X24))+SUMPRODUCT((ENTRY!$C$3:$C$302="M")*(ENTRY!$I$3:$I$302=29)*(ENTRY!$K$3:$K$302=X24))+SUMPRODUCT((ENTRY!$C$3:$C$302="M")*(ENTRY!$L$3:$L$302=29)*(ENTRY!$N$3:$N$302=X24))+SUMPRODUCT((ENTRY!$C$3:$C$302="M")*(ENTRY!$O$3:$O$302=29)*(ENTRY!$Q$3:$Q$302=X24))+SUMPRODUCT((ENTRY!$C$3:$C$302="M")*(ENTRY!$R$3:$R$302=29)*(ENTRY!$T$3:$T$302=X24))+SUMPRODUCT((ENTRY!$C$3:$C$302="M")*(ENTRY!$U$3:$U$302=29)*(ENTRY!$W$3:$W$302=X24))</f>
        <v>4</v>
      </c>
      <c r="AD24" s="50">
        <f>SUMPRODUCT((ENTRY!$C$3:$C$302="M")*(ENTRY!$F$3:$F$302=30)*(ENTRY!$H$3:$H$302=X24))+SUMPRODUCT((ENTRY!$C$3:$C$302="M")*(ENTRY!$I$3:$I$302=30)*(ENTRY!$K$3:$K$302=X24))+SUMPRODUCT((ENTRY!$C$3:$C$302="M")*(ENTRY!$L$3:$L$302=30)*(ENTRY!$N$3:$N$302=X24))+SUMPRODUCT((ENTRY!$C$3:$C$302="M")*(ENTRY!$O$3:$O$302=30)*(ENTRY!$Q$3:$Q$302=X24))+SUMPRODUCT((ENTRY!$C$3:$C$302="M")*(ENTRY!$R$3:$R$302=30)*(ENTRY!$T$3:$T$302=X24))+SUMPRODUCT((ENTRY!$C$3:$C$302="M")*(ENTRY!$U$3:$U$302=30)*(ENTRY!$W$3:$W$302=X24))</f>
        <v>1</v>
      </c>
      <c r="AE24" s="50">
        <f>SUMPRODUCT((ENTRY!$C$3:$C$302="M")*(ENTRY!$F$3:$F$302=41)*(ENTRY!$H$3:$H$302=X24))+SUMPRODUCT((ENTRY!$C$3:$C$302="M")*(ENTRY!$I$3:$I$302=41)*(ENTRY!$K$3:$K$302=X24))+SUMPRODUCT((ENTRY!$C$3:$C$302="M")*(ENTRY!$L$3:$L$302=41)*(ENTRY!$N$3:$N$302=X24))+SUMPRODUCT((ENTRY!$C$3:$C$302="M")*(ENTRY!$O$3:$O$302=41)*(ENTRY!$Q$3:$Q$302=X24))+SUMPRODUCT((ENTRY!$C$3:$C$302="M")*(ENTRY!$R$3:$R$302=41)*(ENTRY!$T$3:$T$302=X24))+SUMPRODUCT((ENTRY!$C$3:$C$302="M")*(ENTRY!$U$3:$U$302=41)*(ENTRY!$W$3:$W$302=X24))</f>
        <v>1</v>
      </c>
      <c r="AF24" s="50">
        <f>SUMPRODUCT((ENTRY!$C$3:$C$302="M")*(ENTRY!$F$3:$F$302=42)*(ENTRY!$H$3:$H$302=X24))+SUMPRODUCT((ENTRY!$C$3:$C$302="M")*(ENTRY!$I$3:$I$302=42)*(ENTRY!$K$3:$K$302=X24))+SUMPRODUCT((ENTRY!$C$3:$C$302="M")*(ENTRY!$L$3:$L$302=42)*(ENTRY!$N$3:$N$302=X24))+SUMPRODUCT((ENTRY!$C$3:$C$302="M")*(ENTRY!$O$3:$O$302=42)*(ENTRY!$Q$3:$Q$302=X24))+SUMPRODUCT((ENTRY!$C$3:$C$302="M")*(ENTRY!$R$3:$R$302=42)*(ENTRY!$T$3:$T$302=X24))+SUMPRODUCT((ENTRY!$C$3:$C$302="M")*(ENTRY!$U$3:$U$302=42)*(ENTRY!$W$3:$W$302=X24))</f>
        <v>1</v>
      </c>
      <c r="AG24" s="50">
        <f>SUMPRODUCT((ENTRY!$C$3:$C$302="M")*(ENTRY!$F$3:$F$302=43)*(ENTRY!$H$3:$H$302=X24))+SUMPRODUCT((ENTRY!$C$3:$C$302="M")*(ENTRY!$I$3:$I$302=43)*(ENTRY!$K$3:$K$302=X24))+SUMPRODUCT((ENTRY!$C$3:$C$302="M")*(ENTRY!$L$3:$L$302=43)*(ENTRY!$N$3:$N$302=X24))+SUMPRODUCT((ENTRY!$C$3:$C$302="M")*(ENTRY!$O$3:$O$302=43)*(ENTRY!$Q$3:$Q$302=X24))+SUMPRODUCT((ENTRY!$C$3:$C$302="M")*(ENTRY!$R$3:$R$302=43)*(ENTRY!$T$3:$T$302=X24))+SUMPRODUCT((ENTRY!$C$3:$C$302="M")*(ENTRY!$U$3:$U$302=43)*(ENTRY!$W$3:$W$302=X24))</f>
        <v>1</v>
      </c>
      <c r="AH24" s="50">
        <f>SUMPRODUCT((ENTRY!$C$3:$C$302="M")*(ENTRY!$F$3:$F$302=44)*(ENTRY!$H$3:$H$302=X24))+SUMPRODUCT((ENTRY!$C$3:$C$302="M")*(ENTRY!$I$3:$I$302=44)*(ENTRY!$K$3:$K$302=X24))+SUMPRODUCT((ENTRY!$C$3:$C$302="M")*(ENTRY!$L$3:$L$302=44)*(ENTRY!$N$3:$N$302=X24))+SUMPRODUCT((ENTRY!$C$3:$C$302="M")*(ENTRY!$O$3:$O$302=44)*(ENTRY!$Q$3:$Q$302=X24))+SUMPRODUCT((ENTRY!$C$3:$C$302="M")*(ENTRY!$R$3:$R$302=44)*(ENTRY!$T$3:$T$302=X24))+SUMPRODUCT((ENTRY!$C$3:$C$302="M")*(ENTRY!$U$3:$U$302=44)*(ENTRY!$W$3:$W$302=X24))</f>
        <v>2</v>
      </c>
      <c r="AI24" s="50">
        <f>SUMPRODUCT((ENTRY!$C$3:$C$302="M")*(ENTRY!$F$3:$F$302=48)*(ENTRY!$H$3:$H$302=X24))+SUMPRODUCT((ENTRY!$C$3:$C$302="M")*(ENTRY!$I$3:$I$302=48)*(ENTRY!$K$3:$K$302=X24))+SUMPRODUCT((ENTRY!$C$3:$C$302="M")*(ENTRY!$L$3:$L$302=48)*(ENTRY!$N$3:$N$302=X24))+SUMPRODUCT((ENTRY!$C$3:$C$302="M")*(ENTRY!$O$3:$O$302=48)*(ENTRY!$Q$3:$Q$302=X24))+SUMPRODUCT((ENTRY!$C$3:$C$302="M")*(ENTRY!$R$3:$R$302=48)*(ENTRY!$T$3:$T$302=X24))+SUMPRODUCT((ENTRY!$C$3:$C$302="M")*(ENTRY!$U$3:$U$302=48)*(ENTRY!$W$3:$W$302=X24))</f>
        <v>0</v>
      </c>
      <c r="AJ24" s="50">
        <f>SUMPRODUCT((ENTRY!$C$3:$C$302="M")*(ENTRY!$F$3:$F$302=54)*(ENTRY!$H$3:$H$302=X24))+SUMPRODUCT((ENTRY!$C$3:$C$302="M")*(ENTRY!$I$3:$I$302=54)*(ENTRY!$K$3:$K$302=X24))+SUMPRODUCT((ENTRY!$C$3:$C$302="M")*(ENTRY!$L$3:$L$302=54)*(ENTRY!$N$3:$N$302=X24))+SUMPRODUCT((ENTRY!$C$3:$C$302="M")*(ENTRY!$O$3:$O$302=54)*(ENTRY!$Q$3:$Q$302=X24))+SUMPRODUCT((ENTRY!$C$3:$C$302="M")*(ENTRY!$R$3:$R$302=54)*(ENTRY!$T$3:$T$302=X24))+SUMPRODUCT((ENTRY!$C$3:$C$302="M")*(ENTRY!$U$3:$U$302=54)*(ENTRY!$W$3:$W$302=X24))</f>
        <v>2</v>
      </c>
      <c r="AK24" s="50">
        <f>SUMPRODUCT((ENTRY!$C$3:$C$302="M")*(ENTRY!$F$3:$F$302=55)*(ENTRY!$H$3:$H$302=X24))+SUMPRODUCT((ENTRY!$C$3:$C$302="M")*(ENTRY!$I$3:$I$302=55)*(ENTRY!$K$3:$K$302=X24))+SUMPRODUCT((ENTRY!$C$3:$C$302="M")*(ENTRY!$L$3:$L$302=55)*(ENTRY!$N$3:$N$302=X24))+SUMPRODUCT((ENTRY!$C$3:$C$302="M")*(ENTRY!$O$3:$O$302=55)*(ENTRY!$Q$3:$Q$302=X24))+SUMPRODUCT((ENTRY!$C$3:$C$302="M")*(ENTRY!$R$3:$R$302=55)*(ENTRY!$T$3:$T$302=X24))+SUMPRODUCT((ENTRY!$C$3:$C$302="M")*(ENTRY!$U$3:$U$302=55)*(ENTRY!$W$3:$W$302=X24))</f>
        <v>1</v>
      </c>
      <c r="AL24" s="51">
        <f>SUMPRODUCT((ENTRY!$C$3:$C$302="M")*(ENTRY!$F$3:$F$302=65)*(ENTRY!$H$3:$H$302=X24))+SUMPRODUCT((ENTRY!$C$3:$C$302="M")*(ENTRY!$I$3:$I$302=65)*(ENTRY!$K$3:$K$302=X24))+SUMPRODUCT((ENTRY!$C$3:$C$302="M")*(ENTRY!$L$3:$L$302=65)*(ENTRY!$N$3:$N$302=X24))+SUMPRODUCT((ENTRY!$C$3:$C$302="M")*(ENTRY!$O$3:$O$302=65)*(ENTRY!$Q$3:$Q$302=X24))+SUMPRODUCT((ENTRY!$C$3:$C$302="M")*(ENTRY!$R$3:$R$302=65)*(ENTRY!$T$3:$T$302=X24))+SUMPRODUCT((ENTRY!$C$3:$C$302="M")*(ENTRY!$U$3:$U$302=65)*(ENTRY!$W$3:$W$302=X24))</f>
        <v>0</v>
      </c>
      <c r="AM24" s="51">
        <f>SUMPRODUCT((ENTRY!$C$3:$C$302="M")*(ENTRY!$F$3:$F$302=83)*(ENTRY!$H$3:$H$302=X24))+SUMPRODUCT((ENTRY!$C$3:$C$302="M")*(ENTRY!$I$3:$I$302=83)*(ENTRY!$K$3:$K$302=X24))+SUMPRODUCT((ENTRY!$C$3:$C$302="M")*(ENTRY!$L$3:$L$302=83)*(ENTRY!$N$3:$N$302=X24))+SUMPRODUCT((ENTRY!$C$3:$C$302="M")*(ENTRY!$O$3:$O$302=83)*(ENTRY!$Q$3:$Q$302=X24))+SUMPRODUCT((ENTRY!$C$3:$C$302="M")*(ENTRY!$R$3:$R$302=83)*(ENTRY!$T$3:$T$302=X24))+SUMPRODUCT((ENTRY!$C$3:$C$302="M")*(ENTRY!$U$3:$U$302=83)*(ENTRY!$W$3:$W$302=X24))</f>
        <v>2</v>
      </c>
    </row>
    <row r="25" spans="1:39" x14ac:dyDescent="0.25">
      <c r="A25" s="112">
        <v>27</v>
      </c>
      <c r="B25" s="113">
        <f>COUNTIF(ENTRY!$F$3:$F$302,A25)+COUNTIF(ENTRY!$I$3:$I$302,A25)+COUNTIF(ENTRY!$L$3:$L$302,A25)+COUNTIF(ENTRY!$O$3:$O$302,A25)+COUNTIF(ENTRY!$R$3:$R$302,A25)++COUNTIF(ENTRY!$U$3:$U$302,A25)</f>
        <v>28</v>
      </c>
      <c r="C25" s="413" t="s">
        <v>105</v>
      </c>
      <c r="D25" s="414"/>
      <c r="E25" s="413" t="s">
        <v>106</v>
      </c>
      <c r="F25" s="414"/>
      <c r="G25" s="413" t="s">
        <v>107</v>
      </c>
      <c r="H25" s="414"/>
      <c r="I25" s="5"/>
      <c r="J25" s="421" t="s">
        <v>108</v>
      </c>
      <c r="K25" s="422"/>
      <c r="L25" s="421" t="s">
        <v>109</v>
      </c>
      <c r="M25" s="422"/>
      <c r="N25" s="421" t="s">
        <v>110</v>
      </c>
      <c r="O25" s="422"/>
      <c r="P25" s="5"/>
      <c r="Q25" s="433" t="s">
        <v>181</v>
      </c>
      <c r="R25" s="434"/>
      <c r="S25" s="433" t="s">
        <v>113</v>
      </c>
      <c r="T25" s="434"/>
      <c r="U25" s="433" t="s">
        <v>114</v>
      </c>
      <c r="V25" s="434"/>
      <c r="X25" s="52" t="s">
        <v>19</v>
      </c>
      <c r="Y25" s="49">
        <f>SUMPRODUCT((ENTRY!$C$3:$C$302="M")*(ENTRY!$F$3:$F$302=301)*(ENTRY!$H$3:$H$302=X25))+SUMPRODUCT((ENTRY!$C$3:$C$302="M")*(ENTRY!$I$3:$I$302=301)*(ENTRY!$K$3:$K$302=X25))+SUMPRODUCT((ENTRY!$C$3:$C$302="M")*(ENTRY!$L$3:$L$302=301)*(ENTRY!$N$3:$N$302=X25))+SUMPRODUCT((ENTRY!$C$3:$C$302="M")*(ENTRY!$O$3:$O$302=301)*(ENTRY!$Q$3:$Q$302=X25))+SUMPRODUCT((ENTRY!$C$3:$C$302="M")*(ENTRY!$R$3:$R$302=301)*(ENTRY!$T$3:$T$302=X25))+SUMPRODUCT((ENTRY!$C$3:$C$302="M")*(ENTRY!$U$3:$U$302=301)*(ENTRY!$W$3:$W$302=X25))</f>
        <v>12</v>
      </c>
      <c r="Z25" s="50">
        <f>SUMPRODUCT((ENTRY!$C$3:$C$302="M")*(ENTRY!$F$3:$F$302=302)*(ENTRY!$H$3:$H$302=X25))+SUMPRODUCT((ENTRY!$C$3:$C$302="M")*(ENTRY!$I$3:$I$302=302)*(ENTRY!$K$3:$K$302=X25))+SUMPRODUCT((ENTRY!$C$3:$C$302="M")*(ENTRY!$L$3:$L$302=302)*(ENTRY!$N$3:$N$302=X25))+SUMPRODUCT((ENTRY!$C$3:$C$302="M")*(ENTRY!$O$3:$O$302=302)*(ENTRY!$Q$3:$Q$302=X25))+SUMPRODUCT((ENTRY!$C$3:$C$302="M")*(ENTRY!$R$3:$R$302=302)*(ENTRY!$T$3:$T$302=X25))+SUMPRODUCT((ENTRY!$C$3:$C$302="M")*(ENTRY!$U$3:$U$302=302)*(ENTRY!$W$3:$W$302=X25))</f>
        <v>3</v>
      </c>
      <c r="AA25" s="50">
        <f>SUMPRODUCT((ENTRY!$C$3:$C$302="M")*(ENTRY!$F$3:$F$302=27)*(ENTRY!$H$3:$H$302=X25))+SUMPRODUCT((ENTRY!$C$3:$C$302="M")*(ENTRY!$I$3:$I$302=27)*(ENTRY!$K$3:$K$302=X25))+SUMPRODUCT((ENTRY!$C$3:$C$302="M")*(ENTRY!$L$3:$L$302=27)*(ENTRY!$N$3:$N$302=X25))+SUMPRODUCT((ENTRY!$C$3:$C$302="M")*(ENTRY!$O$3:$O$302=27)*(ENTRY!$Q$3:$Q$302=X25))+SUMPRODUCT((ENTRY!$C$3:$C$302="M")*(ENTRY!$R$3:$R$302=27)*(ENTRY!$T$3:$T$302=X25))+SUMPRODUCT((ENTRY!$C$3:$C$302="M")*(ENTRY!$U$3:$U$302=27)*(ENTRY!$W$3:$W$302=X25))</f>
        <v>1</v>
      </c>
      <c r="AB25" s="50">
        <f>SUMPRODUCT((ENTRY!$C$3:$C$302="M")*(ENTRY!$F$3:$F$302=28)*(ENTRY!$H$3:$H$302=X25))+SUMPRODUCT((ENTRY!$C$3:$C$302="M")*(ENTRY!$I$3:$I$302=28)*(ENTRY!$K$3:$K$302=X25))+SUMPRODUCT((ENTRY!$C$3:$C$302="M")*(ENTRY!$L$3:$L$302=28)*(ENTRY!$N$3:$N$302=X25))+SUMPRODUCT((ENTRY!$C$3:$C$302="M")*(ENTRY!$O$3:$O$302=28)*(ENTRY!$Q$3:$Q$302=X25))+SUMPRODUCT((ENTRY!$C$3:$C$302="M")*(ENTRY!$R$3:$R$302=28)*(ENTRY!$T$3:$T$302=X25))+SUMPRODUCT((ENTRY!$C$3:$C$302="M")*(ENTRY!$U$3:$U$302=28)*(ENTRY!$W$3:$W$302=X25))</f>
        <v>0</v>
      </c>
      <c r="AC25" s="50">
        <f>SUMPRODUCT((ENTRY!$C$3:$C$302="M")*(ENTRY!$F$3:$F$302=29)*(ENTRY!$H$3:$H$302=X25))+SUMPRODUCT((ENTRY!$C$3:$C$302="M")*(ENTRY!$I$3:$I$302=29)*(ENTRY!$K$3:$K$302=X25))+SUMPRODUCT((ENTRY!$C$3:$C$302="M")*(ENTRY!$L$3:$L$302=29)*(ENTRY!$N$3:$N$302=X25))+SUMPRODUCT((ENTRY!$C$3:$C$302="M")*(ENTRY!$O$3:$O$302=29)*(ENTRY!$Q$3:$Q$302=X25))+SUMPRODUCT((ENTRY!$C$3:$C$302="M")*(ENTRY!$R$3:$R$302=29)*(ENTRY!$T$3:$T$302=X25))+SUMPRODUCT((ENTRY!$C$3:$C$302="M")*(ENTRY!$U$3:$U$302=29)*(ENTRY!$W$3:$W$302=X25))</f>
        <v>1</v>
      </c>
      <c r="AD25" s="50">
        <f>SUMPRODUCT((ENTRY!$C$3:$C$302="M")*(ENTRY!$F$3:$F$302=30)*(ENTRY!$H$3:$H$302=X25))+SUMPRODUCT((ENTRY!$C$3:$C$302="M")*(ENTRY!$I$3:$I$302=30)*(ENTRY!$K$3:$K$302=X25))+SUMPRODUCT((ENTRY!$C$3:$C$302="M")*(ENTRY!$L$3:$L$302=30)*(ENTRY!$N$3:$N$302=X25))+SUMPRODUCT((ENTRY!$C$3:$C$302="M")*(ENTRY!$O$3:$O$302=30)*(ENTRY!$Q$3:$Q$302=X25))+SUMPRODUCT((ENTRY!$C$3:$C$302="M")*(ENTRY!$R$3:$R$302=30)*(ENTRY!$T$3:$T$302=X25))+SUMPRODUCT((ENTRY!$C$3:$C$302="M")*(ENTRY!$U$3:$U$302=30)*(ENTRY!$W$3:$W$302=X25))</f>
        <v>2</v>
      </c>
      <c r="AE25" s="50">
        <f>SUMPRODUCT((ENTRY!$C$3:$C$302="M")*(ENTRY!$F$3:$F$302=41)*(ENTRY!$H$3:$H$302=X25))+SUMPRODUCT((ENTRY!$C$3:$C$302="M")*(ENTRY!$I$3:$I$302=41)*(ENTRY!$K$3:$K$302=X25))+SUMPRODUCT((ENTRY!$C$3:$C$302="M")*(ENTRY!$L$3:$L$302=41)*(ENTRY!$N$3:$N$302=X25))+SUMPRODUCT((ENTRY!$C$3:$C$302="M")*(ENTRY!$O$3:$O$302=41)*(ENTRY!$Q$3:$Q$302=X25))+SUMPRODUCT((ENTRY!$C$3:$C$302="M")*(ENTRY!$R$3:$R$302=41)*(ENTRY!$T$3:$T$302=X25))+SUMPRODUCT((ENTRY!$C$3:$C$302="M")*(ENTRY!$U$3:$U$302=41)*(ENTRY!$W$3:$W$302=X25))</f>
        <v>2</v>
      </c>
      <c r="AF25" s="50">
        <f>SUMPRODUCT((ENTRY!$C$3:$C$302="M")*(ENTRY!$F$3:$F$302=42)*(ENTRY!$H$3:$H$302=X25))+SUMPRODUCT((ENTRY!$C$3:$C$302="M")*(ENTRY!$I$3:$I$302=42)*(ENTRY!$K$3:$K$302=X25))+SUMPRODUCT((ENTRY!$C$3:$C$302="M")*(ENTRY!$L$3:$L$302=42)*(ENTRY!$N$3:$N$302=X25))+SUMPRODUCT((ENTRY!$C$3:$C$302="M")*(ENTRY!$O$3:$O$302=42)*(ENTRY!$Q$3:$Q$302=X25))+SUMPRODUCT((ENTRY!$C$3:$C$302="M")*(ENTRY!$R$3:$R$302=42)*(ENTRY!$T$3:$T$302=X25))+SUMPRODUCT((ENTRY!$C$3:$C$302="M")*(ENTRY!$U$3:$U$302=42)*(ENTRY!$W$3:$W$302=X25))</f>
        <v>4</v>
      </c>
      <c r="AG25" s="50">
        <f>SUMPRODUCT((ENTRY!$C$3:$C$302="M")*(ENTRY!$F$3:$F$302=43)*(ENTRY!$H$3:$H$302=X25))+SUMPRODUCT((ENTRY!$C$3:$C$302="M")*(ENTRY!$I$3:$I$302=43)*(ENTRY!$K$3:$K$302=X25))+SUMPRODUCT((ENTRY!$C$3:$C$302="M")*(ENTRY!$L$3:$L$302=43)*(ENTRY!$N$3:$N$302=X25))+SUMPRODUCT((ENTRY!$C$3:$C$302="M")*(ENTRY!$O$3:$O$302=43)*(ENTRY!$Q$3:$Q$302=X25))+SUMPRODUCT((ENTRY!$C$3:$C$302="M")*(ENTRY!$R$3:$R$302=43)*(ENTRY!$T$3:$T$302=X25))+SUMPRODUCT((ENTRY!$C$3:$C$302="M")*(ENTRY!$U$3:$U$302=43)*(ENTRY!$W$3:$W$302=X25))</f>
        <v>5</v>
      </c>
      <c r="AH25" s="50">
        <f>SUMPRODUCT((ENTRY!$C$3:$C$302="M")*(ENTRY!$F$3:$F$302=44)*(ENTRY!$H$3:$H$302=X25))+SUMPRODUCT((ENTRY!$C$3:$C$302="M")*(ENTRY!$I$3:$I$302=44)*(ENTRY!$K$3:$K$302=X25))+SUMPRODUCT((ENTRY!$C$3:$C$302="M")*(ENTRY!$L$3:$L$302=44)*(ENTRY!$N$3:$N$302=X25))+SUMPRODUCT((ENTRY!$C$3:$C$302="M")*(ENTRY!$O$3:$O$302=44)*(ENTRY!$Q$3:$Q$302=X25))+SUMPRODUCT((ENTRY!$C$3:$C$302="M")*(ENTRY!$R$3:$R$302=44)*(ENTRY!$T$3:$T$302=X25))+SUMPRODUCT((ENTRY!$C$3:$C$302="M")*(ENTRY!$U$3:$U$302=44)*(ENTRY!$W$3:$W$302=X25))</f>
        <v>2</v>
      </c>
      <c r="AI25" s="50">
        <f>SUMPRODUCT((ENTRY!$C$3:$C$302="M")*(ENTRY!$F$3:$F$302=48)*(ENTRY!$H$3:$H$302=X25))+SUMPRODUCT((ENTRY!$C$3:$C$302="M")*(ENTRY!$I$3:$I$302=48)*(ENTRY!$K$3:$K$302=X25))+SUMPRODUCT((ENTRY!$C$3:$C$302="M")*(ENTRY!$L$3:$L$302=48)*(ENTRY!$N$3:$N$302=X25))+SUMPRODUCT((ENTRY!$C$3:$C$302="M")*(ENTRY!$O$3:$O$302=48)*(ENTRY!$Q$3:$Q$302=X25))+SUMPRODUCT((ENTRY!$C$3:$C$302="M")*(ENTRY!$R$3:$R$302=48)*(ENTRY!$T$3:$T$302=X25))+SUMPRODUCT((ENTRY!$C$3:$C$302="M")*(ENTRY!$U$3:$U$302=48)*(ENTRY!$W$3:$W$302=X25))</f>
        <v>0</v>
      </c>
      <c r="AJ25" s="50">
        <f>SUMPRODUCT((ENTRY!$C$3:$C$302="M")*(ENTRY!$F$3:$F$302=54)*(ENTRY!$H$3:$H$302=X25))+SUMPRODUCT((ENTRY!$C$3:$C$302="M")*(ENTRY!$I$3:$I$302=54)*(ENTRY!$K$3:$K$302=X25))+SUMPRODUCT((ENTRY!$C$3:$C$302="M")*(ENTRY!$L$3:$L$302=54)*(ENTRY!$N$3:$N$302=X25))+SUMPRODUCT((ENTRY!$C$3:$C$302="M")*(ENTRY!$O$3:$O$302=54)*(ENTRY!$Q$3:$Q$302=X25))+SUMPRODUCT((ENTRY!$C$3:$C$302="M")*(ENTRY!$R$3:$R$302=54)*(ENTRY!$T$3:$T$302=X25))+SUMPRODUCT((ENTRY!$C$3:$C$302="M")*(ENTRY!$U$3:$U$302=54)*(ENTRY!$W$3:$W$302=X25))</f>
        <v>1</v>
      </c>
      <c r="AK25" s="50">
        <f>SUMPRODUCT((ENTRY!$C$3:$C$302="M")*(ENTRY!$F$3:$F$302=55)*(ENTRY!$H$3:$H$302=X25))+SUMPRODUCT((ENTRY!$C$3:$C$302="M")*(ENTRY!$I$3:$I$302=55)*(ENTRY!$K$3:$K$302=X25))+SUMPRODUCT((ENTRY!$C$3:$C$302="M")*(ENTRY!$L$3:$L$302=55)*(ENTRY!$N$3:$N$302=X25))+SUMPRODUCT((ENTRY!$C$3:$C$302="M")*(ENTRY!$O$3:$O$302=55)*(ENTRY!$Q$3:$Q$302=X25))+SUMPRODUCT((ENTRY!$C$3:$C$302="M")*(ENTRY!$R$3:$R$302=55)*(ENTRY!$T$3:$T$302=X25))+SUMPRODUCT((ENTRY!$C$3:$C$302="M")*(ENTRY!$U$3:$U$302=55)*(ENTRY!$W$3:$W$302=X25))</f>
        <v>1</v>
      </c>
      <c r="AL25" s="51">
        <f>SUMPRODUCT((ENTRY!$C$3:$C$302="M")*(ENTRY!$F$3:$F$302=65)*(ENTRY!$H$3:$H$302=X25))+SUMPRODUCT((ENTRY!$C$3:$C$302="M")*(ENTRY!$I$3:$I$302=65)*(ENTRY!$K$3:$K$302=X25))+SUMPRODUCT((ENTRY!$C$3:$C$302="M")*(ENTRY!$L$3:$L$302=65)*(ENTRY!$N$3:$N$302=X25))+SUMPRODUCT((ENTRY!$C$3:$C$302="M")*(ENTRY!$O$3:$O$302=65)*(ENTRY!$Q$3:$Q$302=X25))+SUMPRODUCT((ENTRY!$C$3:$C$302="M")*(ENTRY!$R$3:$R$302=65)*(ENTRY!$T$3:$T$302=X25))+SUMPRODUCT((ENTRY!$C$3:$C$302="M")*(ENTRY!$U$3:$U$302=65)*(ENTRY!$W$3:$W$302=X25))</f>
        <v>2</v>
      </c>
      <c r="AM25" s="51">
        <f>SUMPRODUCT((ENTRY!$C$3:$C$302="M")*(ENTRY!$F$3:$F$302=83)*(ENTRY!$H$3:$H$302=X25))+SUMPRODUCT((ENTRY!$C$3:$C$302="M")*(ENTRY!$I$3:$I$302=83)*(ENTRY!$K$3:$K$302=X25))+SUMPRODUCT((ENTRY!$C$3:$C$302="M")*(ENTRY!$L$3:$L$302=83)*(ENTRY!$N$3:$N$302=X25))+SUMPRODUCT((ENTRY!$C$3:$C$302="M")*(ENTRY!$O$3:$O$302=83)*(ENTRY!$Q$3:$Q$302=X25))+SUMPRODUCT((ENTRY!$C$3:$C$302="M")*(ENTRY!$R$3:$R$302=83)*(ENTRY!$T$3:$T$302=X25))+SUMPRODUCT((ENTRY!$C$3:$C$302="M")*(ENTRY!$U$3:$U$302=83)*(ENTRY!$W$3:$W$302=X25))</f>
        <v>2</v>
      </c>
    </row>
    <row r="26" spans="1:39" ht="15.75" thickBot="1" x14ac:dyDescent="0.3">
      <c r="A26" s="112">
        <v>28</v>
      </c>
      <c r="B26" s="113">
        <f>COUNTIF(ENTRY!$F$3:$F$302,A26)+COUNTIF(ENTRY!$I$3:$I$302,A26)+COUNTIF(ENTRY!$L$3:$L$302,A26)+COUNTIF(ENTRY!$O$3:$O$302,A26)+COUNTIF(ENTRY!$R$3:$R$302,A26)+COUNTIF(ENTRY!$U$3:$U$302,A26)</f>
        <v>25</v>
      </c>
      <c r="C26" s="415"/>
      <c r="D26" s="416"/>
      <c r="E26" s="415"/>
      <c r="F26" s="416"/>
      <c r="G26" s="415"/>
      <c r="H26" s="416"/>
      <c r="I26" s="12"/>
      <c r="J26" s="423"/>
      <c r="K26" s="424"/>
      <c r="L26" s="423"/>
      <c r="M26" s="424"/>
      <c r="N26" s="423"/>
      <c r="O26" s="424"/>
      <c r="P26" s="8"/>
      <c r="Q26" s="435"/>
      <c r="R26" s="436"/>
      <c r="S26" s="435"/>
      <c r="T26" s="436"/>
      <c r="U26" s="435"/>
      <c r="V26" s="436"/>
      <c r="X26" s="52" t="s">
        <v>20</v>
      </c>
      <c r="Y26" s="49">
        <f>SUMPRODUCT((ENTRY!$C$3:$C$302="M")*(ENTRY!$F$3:$F$302=301)*(ENTRY!$H$3:$H$302=X26))+SUMPRODUCT((ENTRY!$C$3:$C$302="M")*(ENTRY!$I$3:$I$302=301)*(ENTRY!$K$3:$K$302=X26))+SUMPRODUCT((ENTRY!$C$3:$C$302="M")*(ENTRY!$L$3:$L$302=301)*(ENTRY!$N$3:$N$302=X26))+SUMPRODUCT((ENTRY!$C$3:$C$302="M")*(ENTRY!$O$3:$O$302=301)*(ENTRY!$Q$3:$Q$302=X26))+SUMPRODUCT((ENTRY!$C$3:$C$302="M")*(ENTRY!$R$3:$R$302=301)*(ENTRY!$T$3:$T$302=X26))+SUMPRODUCT((ENTRY!$C$3:$C$302="M")*(ENTRY!$U$3:$U$302=301)*(ENTRY!$W$3:$W$302=X26))</f>
        <v>4</v>
      </c>
      <c r="Z26" s="50">
        <f>SUMPRODUCT((ENTRY!$C$3:$C$302="M")*(ENTRY!$F$3:$F$302=302)*(ENTRY!$H$3:$H$302=X26))+SUMPRODUCT((ENTRY!$C$3:$C$302="M")*(ENTRY!$I$3:$I$302=302)*(ENTRY!$K$3:$K$302=X26))+SUMPRODUCT((ENTRY!$C$3:$C$302="M")*(ENTRY!$L$3:$L$302=302)*(ENTRY!$N$3:$N$302=X26))+SUMPRODUCT((ENTRY!$C$3:$C$302="M")*(ENTRY!$O$3:$O$302=302)*(ENTRY!$Q$3:$Q$302=X26))+SUMPRODUCT((ENTRY!$C$3:$C$302="M")*(ENTRY!$R$3:$R$302=302)*(ENTRY!$T$3:$T$302=X26))+SUMPRODUCT((ENTRY!$C$3:$C$302="M")*(ENTRY!$U$3:$U$302=302)*(ENTRY!$W$3:$W$302=X26))</f>
        <v>4</v>
      </c>
      <c r="AA26" s="50">
        <f>SUMPRODUCT((ENTRY!$C$3:$C$302="M")*(ENTRY!$F$3:$F$302=27)*(ENTRY!$H$3:$H$302=X26))+SUMPRODUCT((ENTRY!$C$3:$C$302="M")*(ENTRY!$I$3:$I$302=27)*(ENTRY!$K$3:$K$302=X26))+SUMPRODUCT((ENTRY!$C$3:$C$302="M")*(ENTRY!$L$3:$L$302=27)*(ENTRY!$N$3:$N$302=X26))+SUMPRODUCT((ENTRY!$C$3:$C$302="M")*(ENTRY!$O$3:$O$302=27)*(ENTRY!$Q$3:$Q$302=X26))+SUMPRODUCT((ENTRY!$C$3:$C$302="M")*(ENTRY!$R$3:$R$302=27)*(ENTRY!$T$3:$T$302=X26))+SUMPRODUCT((ENTRY!$C$3:$C$302="M")*(ENTRY!$U$3:$U$302=27)*(ENTRY!$W$3:$W$302=X26))</f>
        <v>1</v>
      </c>
      <c r="AB26" s="50">
        <f>SUMPRODUCT((ENTRY!$C$3:$C$302="M")*(ENTRY!$F$3:$F$302=28)*(ENTRY!$H$3:$H$302=X26))+SUMPRODUCT((ENTRY!$C$3:$C$302="M")*(ENTRY!$I$3:$I$302=28)*(ENTRY!$K$3:$K$302=X26))+SUMPRODUCT((ENTRY!$C$3:$C$302="M")*(ENTRY!$L$3:$L$302=28)*(ENTRY!$N$3:$N$302=X26))+SUMPRODUCT((ENTRY!$C$3:$C$302="M")*(ENTRY!$O$3:$O$302=28)*(ENTRY!$Q$3:$Q$302=X26))+SUMPRODUCT((ENTRY!$C$3:$C$302="M")*(ENTRY!$R$3:$R$302=28)*(ENTRY!$T$3:$T$302=X26))+SUMPRODUCT((ENTRY!$C$3:$C$302="M")*(ENTRY!$U$3:$U$302=28)*(ENTRY!$W$3:$W$302=X26))</f>
        <v>1</v>
      </c>
      <c r="AC26" s="50">
        <f>SUMPRODUCT((ENTRY!$C$3:$C$302="M")*(ENTRY!$F$3:$F$302=29)*(ENTRY!$H$3:$H$302=X26))+SUMPRODUCT((ENTRY!$C$3:$C$302="M")*(ENTRY!$I$3:$I$302=29)*(ENTRY!$K$3:$K$302=X26))+SUMPRODUCT((ENTRY!$C$3:$C$302="M")*(ENTRY!$L$3:$L$302=29)*(ENTRY!$N$3:$N$302=X26))+SUMPRODUCT((ENTRY!$C$3:$C$302="M")*(ENTRY!$O$3:$O$302=29)*(ENTRY!$Q$3:$Q$302=X26))+SUMPRODUCT((ENTRY!$C$3:$C$302="M")*(ENTRY!$R$3:$R$302=29)*(ENTRY!$T$3:$T$302=X26))+SUMPRODUCT((ENTRY!$C$3:$C$302="M")*(ENTRY!$U$3:$U$302=29)*(ENTRY!$W$3:$W$302=X26))</f>
        <v>2</v>
      </c>
      <c r="AD26" s="50">
        <f>SUMPRODUCT((ENTRY!$C$3:$C$302="M")*(ENTRY!$F$3:$F$302=30)*(ENTRY!$H$3:$H$302=X26))+SUMPRODUCT((ENTRY!$C$3:$C$302="M")*(ENTRY!$I$3:$I$302=30)*(ENTRY!$K$3:$K$302=X26))+SUMPRODUCT((ENTRY!$C$3:$C$302="M")*(ENTRY!$L$3:$L$302=30)*(ENTRY!$N$3:$N$302=X26))+SUMPRODUCT((ENTRY!$C$3:$C$302="M")*(ENTRY!$O$3:$O$302=30)*(ENTRY!$Q$3:$Q$302=X26))+SUMPRODUCT((ENTRY!$C$3:$C$302="M")*(ENTRY!$R$3:$R$302=30)*(ENTRY!$T$3:$T$302=X26))+SUMPRODUCT((ENTRY!$C$3:$C$302="M")*(ENTRY!$U$3:$U$302=30)*(ENTRY!$W$3:$W$302=X26))</f>
        <v>0</v>
      </c>
      <c r="AE26" s="50">
        <f>SUMPRODUCT((ENTRY!$C$3:$C$302="M")*(ENTRY!$F$3:$F$302=41)*(ENTRY!$H$3:$H$302=X26))+SUMPRODUCT((ENTRY!$C$3:$C$302="M")*(ENTRY!$I$3:$I$302=41)*(ENTRY!$K$3:$K$302=X26))+SUMPRODUCT((ENTRY!$C$3:$C$302="M")*(ENTRY!$L$3:$L$302=41)*(ENTRY!$N$3:$N$302=X26))+SUMPRODUCT((ENTRY!$C$3:$C$302="M")*(ENTRY!$O$3:$O$302=41)*(ENTRY!$Q$3:$Q$302=X26))+SUMPRODUCT((ENTRY!$C$3:$C$302="M")*(ENTRY!$R$3:$R$302=41)*(ENTRY!$T$3:$T$302=X26))+SUMPRODUCT((ENTRY!$C$3:$C$302="M")*(ENTRY!$U$3:$U$302=41)*(ENTRY!$W$3:$W$302=X26))</f>
        <v>1</v>
      </c>
      <c r="AF26" s="50">
        <f>SUMPRODUCT((ENTRY!$C$3:$C$302="M")*(ENTRY!$F$3:$F$302=42)*(ENTRY!$H$3:$H$302=X26))+SUMPRODUCT((ENTRY!$C$3:$C$302="M")*(ENTRY!$I$3:$I$302=42)*(ENTRY!$K$3:$K$302=X26))+SUMPRODUCT((ENTRY!$C$3:$C$302="M")*(ENTRY!$L$3:$L$302=42)*(ENTRY!$N$3:$N$302=X26))+SUMPRODUCT((ENTRY!$C$3:$C$302="M")*(ENTRY!$O$3:$O$302=42)*(ENTRY!$Q$3:$Q$302=X26))+SUMPRODUCT((ENTRY!$C$3:$C$302="M")*(ENTRY!$R$3:$R$302=42)*(ENTRY!$T$3:$T$302=X26))+SUMPRODUCT((ENTRY!$C$3:$C$302="M")*(ENTRY!$U$3:$U$302=42)*(ENTRY!$W$3:$W$302=X26))</f>
        <v>2</v>
      </c>
      <c r="AG26" s="50">
        <f>SUMPRODUCT((ENTRY!$C$3:$C$302="M")*(ENTRY!$F$3:$F$302=43)*(ENTRY!$H$3:$H$302=X26))+SUMPRODUCT((ENTRY!$C$3:$C$302="M")*(ENTRY!$I$3:$I$302=43)*(ENTRY!$K$3:$K$302=X26))+SUMPRODUCT((ENTRY!$C$3:$C$302="M")*(ENTRY!$L$3:$L$302=43)*(ENTRY!$N$3:$N$302=X26))+SUMPRODUCT((ENTRY!$C$3:$C$302="M")*(ENTRY!$O$3:$O$302=43)*(ENTRY!$Q$3:$Q$302=X26))+SUMPRODUCT((ENTRY!$C$3:$C$302="M")*(ENTRY!$R$3:$R$302=43)*(ENTRY!$T$3:$T$302=X26))+SUMPRODUCT((ENTRY!$C$3:$C$302="M")*(ENTRY!$U$3:$U$302=43)*(ENTRY!$W$3:$W$302=X26))</f>
        <v>2</v>
      </c>
      <c r="AH26" s="50">
        <f>SUMPRODUCT((ENTRY!$C$3:$C$302="M")*(ENTRY!$F$3:$F$302=44)*(ENTRY!$H$3:$H$302=X26))+SUMPRODUCT((ENTRY!$C$3:$C$302="M")*(ENTRY!$I$3:$I$302=44)*(ENTRY!$K$3:$K$302=X26))+SUMPRODUCT((ENTRY!$C$3:$C$302="M")*(ENTRY!$L$3:$L$302=44)*(ENTRY!$N$3:$N$302=X26))+SUMPRODUCT((ENTRY!$C$3:$C$302="M")*(ENTRY!$O$3:$O$302=44)*(ENTRY!$Q$3:$Q$302=X26))+SUMPRODUCT((ENTRY!$C$3:$C$302="M")*(ENTRY!$R$3:$R$302=44)*(ENTRY!$T$3:$T$302=X26))+SUMPRODUCT((ENTRY!$C$3:$C$302="M")*(ENTRY!$U$3:$U$302=44)*(ENTRY!$W$3:$W$302=X26))</f>
        <v>0</v>
      </c>
      <c r="AI26" s="50">
        <f>SUMPRODUCT((ENTRY!$C$3:$C$302="M")*(ENTRY!$F$3:$F$302=48)*(ENTRY!$H$3:$H$302=X26))+SUMPRODUCT((ENTRY!$C$3:$C$302="M")*(ENTRY!$I$3:$I$302=48)*(ENTRY!$K$3:$K$302=X26))+SUMPRODUCT((ENTRY!$C$3:$C$302="M")*(ENTRY!$L$3:$L$302=48)*(ENTRY!$N$3:$N$302=X26))+SUMPRODUCT((ENTRY!$C$3:$C$302="M")*(ENTRY!$O$3:$O$302=48)*(ENTRY!$Q$3:$Q$302=X26))+SUMPRODUCT((ENTRY!$C$3:$C$302="M")*(ENTRY!$R$3:$R$302=48)*(ENTRY!$T$3:$T$302=X26))+SUMPRODUCT((ENTRY!$C$3:$C$302="M")*(ENTRY!$U$3:$U$302=48)*(ENTRY!$W$3:$W$302=X26))</f>
        <v>0</v>
      </c>
      <c r="AJ26" s="50">
        <f>SUMPRODUCT((ENTRY!$C$3:$C$302="M")*(ENTRY!$F$3:$F$302=54)*(ENTRY!$H$3:$H$302=X26))+SUMPRODUCT((ENTRY!$C$3:$C$302="M")*(ENTRY!$I$3:$I$302=54)*(ENTRY!$K$3:$K$302=X26))+SUMPRODUCT((ENTRY!$C$3:$C$302="M")*(ENTRY!$L$3:$L$302=54)*(ENTRY!$N$3:$N$302=X26))+SUMPRODUCT((ENTRY!$C$3:$C$302="M")*(ENTRY!$O$3:$O$302=54)*(ENTRY!$Q$3:$Q$302=X26))+SUMPRODUCT((ENTRY!$C$3:$C$302="M")*(ENTRY!$R$3:$R$302=54)*(ENTRY!$T$3:$T$302=X26))+SUMPRODUCT((ENTRY!$C$3:$C$302="M")*(ENTRY!$U$3:$U$302=54)*(ENTRY!$W$3:$W$302=X26))</f>
        <v>0</v>
      </c>
      <c r="AK26" s="50">
        <f>SUMPRODUCT((ENTRY!$C$3:$C$302="M")*(ENTRY!$F$3:$F$302=55)*(ENTRY!$H$3:$H$302=X26))+SUMPRODUCT((ENTRY!$C$3:$C$302="M")*(ENTRY!$I$3:$I$302=55)*(ENTRY!$K$3:$K$302=X26))+SUMPRODUCT((ENTRY!$C$3:$C$302="M")*(ENTRY!$L$3:$L$302=55)*(ENTRY!$N$3:$N$302=X26))+SUMPRODUCT((ENTRY!$C$3:$C$302="M")*(ENTRY!$O$3:$O$302=55)*(ENTRY!$Q$3:$Q$302=X26))+SUMPRODUCT((ENTRY!$C$3:$C$302="M")*(ENTRY!$R$3:$R$302=55)*(ENTRY!$T$3:$T$302=X26))+SUMPRODUCT((ENTRY!$C$3:$C$302="M")*(ENTRY!$U$3:$U$302=55)*(ENTRY!$W$3:$W$302=X26))</f>
        <v>3</v>
      </c>
      <c r="AL26" s="51">
        <f>SUMPRODUCT((ENTRY!$C$3:$C$302="M")*(ENTRY!$F$3:$F$302=65)*(ENTRY!$H$3:$H$302=X26))+SUMPRODUCT((ENTRY!$C$3:$C$302="M")*(ENTRY!$I$3:$I$302=65)*(ENTRY!$K$3:$K$302=X26))+SUMPRODUCT((ENTRY!$C$3:$C$302="M")*(ENTRY!$L$3:$L$302=65)*(ENTRY!$N$3:$N$302=X26))+SUMPRODUCT((ENTRY!$C$3:$C$302="M")*(ENTRY!$O$3:$O$302=65)*(ENTRY!$Q$3:$Q$302=X26))+SUMPRODUCT((ENTRY!$C$3:$C$302="M")*(ENTRY!$R$3:$R$302=65)*(ENTRY!$T$3:$T$302=X26))+SUMPRODUCT((ENTRY!$C$3:$C$302="M")*(ENTRY!$U$3:$U$302=65)*(ENTRY!$W$3:$W$302=X26))</f>
        <v>0</v>
      </c>
      <c r="AM26" s="51">
        <f>SUMPRODUCT((ENTRY!$C$3:$C$302="M")*(ENTRY!$F$3:$F$302=83)*(ENTRY!$H$3:$H$302=X26))+SUMPRODUCT((ENTRY!$C$3:$C$302="M")*(ENTRY!$I$3:$I$302=83)*(ENTRY!$K$3:$K$302=X26))+SUMPRODUCT((ENTRY!$C$3:$C$302="M")*(ENTRY!$L$3:$L$302=83)*(ENTRY!$N$3:$N$302=X26))+SUMPRODUCT((ENTRY!$C$3:$C$302="M")*(ENTRY!$O$3:$O$302=83)*(ENTRY!$Q$3:$Q$302=X26))+SUMPRODUCT((ENTRY!$C$3:$C$302="M")*(ENTRY!$R$3:$R$302=83)*(ENTRY!$T$3:$T$302=X26))+SUMPRODUCT((ENTRY!$C$3:$C$302="M")*(ENTRY!$U$3:$U$302=83)*(ENTRY!$W$3:$W$302=X26))</f>
        <v>5</v>
      </c>
    </row>
    <row r="27" spans="1:39" x14ac:dyDescent="0.25">
      <c r="A27" s="112">
        <v>29</v>
      </c>
      <c r="B27" s="113">
        <f>COUNTIF(ENTRY!$F$3:$F$302,A27)+COUNTIF(ENTRY!$I$3:$I$302,A27)+COUNTIF(ENTRY!$L$3:$L$302,A27)+COUNTIF(ENTRY!$O$3:$O$302,A27)+COUNTIF(ENTRY!$R$3:$R$302,A27)+COUNTIF(ENTRY!$U$3:$U$302,A27)</f>
        <v>28</v>
      </c>
      <c r="C27" s="126" t="s">
        <v>15</v>
      </c>
      <c r="D27" s="127">
        <f>SUMPRODUCT((ENTRY!$AU$3:$BI$302=C27)*(ENTRY!$B$3:$B$302="S"))</f>
        <v>20</v>
      </c>
      <c r="E27" s="126" t="s">
        <v>15</v>
      </c>
      <c r="F27" s="127">
        <f>SUMPRODUCT((ENTRY!$AU$3:$BI$302=E27)*(ENTRY!$B$3:$B$302="S")*(ENTRY!$C$3:$C$302="M"))</f>
        <v>5</v>
      </c>
      <c r="G27" s="126" t="s">
        <v>15</v>
      </c>
      <c r="H27" s="127">
        <f>SUMPRODUCT((ENTRY!$AU$3:$BI$302=G27)*(ENTRY!$B$3:$B$302="S")*(ENTRY!$C$3:$C$302="F"))</f>
        <v>15</v>
      </c>
      <c r="I27" s="12"/>
      <c r="J27" s="135" t="s">
        <v>15</v>
      </c>
      <c r="K27" s="136">
        <f>SUMPRODUCT((ENTRY!$AU$3:$BI$302=J27)*(ENTRY!$B$3:$B$302="C"))</f>
        <v>10</v>
      </c>
      <c r="L27" s="135" t="s">
        <v>15</v>
      </c>
      <c r="M27" s="136">
        <f>SUMPRODUCT((ENTRY!$AU$3:$BI$302=L27)*(ENTRY!$B$3:$B$302="C")*(ENTRY!$C$3:$C$302="M"))</f>
        <v>3</v>
      </c>
      <c r="N27" s="135" t="s">
        <v>15</v>
      </c>
      <c r="O27" s="136">
        <f>SUMPRODUCT((ENTRY!$AU$3:$BI$302=N27)*(ENTRY!$B$3:$B$302="C")*(ENTRY!$C$3:$C$302="F"))</f>
        <v>7</v>
      </c>
      <c r="P27" s="8"/>
      <c r="Q27" s="143" t="s">
        <v>15</v>
      </c>
      <c r="R27" s="144">
        <f>SUMPRODUCT((ENTRY!$AU$3:$BI$302=Q27)*(ENTRY!$B$3:$B$302="H"))</f>
        <v>28</v>
      </c>
      <c r="S27" s="143" t="s">
        <v>15</v>
      </c>
      <c r="T27" s="144">
        <f>SUMPRODUCT((ENTRY!$AU$3:$BI$302=S27)*(ENTRY!$B$3:$B$302="H")*(ENTRY!$C$3:$C$302="M"))</f>
        <v>9</v>
      </c>
      <c r="U27" s="143" t="s">
        <v>15</v>
      </c>
      <c r="V27" s="144">
        <f>SUMPRODUCT((ENTRY!$AU$3:$BI$302=U27)*(ENTRY!$B$3:$B$302="H")*(ENTRY!$C$3:$C$302="F"))</f>
        <v>19</v>
      </c>
      <c r="X27" s="52" t="s">
        <v>21</v>
      </c>
      <c r="Y27" s="49">
        <f>SUMPRODUCT((ENTRY!$C$3:$C$302="M")*(ENTRY!$F$3:$F$302=301)*(ENTRY!$H$3:$H$302=X27))+SUMPRODUCT((ENTRY!$C$3:$C$302="M")*(ENTRY!$I$3:$I$302=301)*(ENTRY!$K$3:$K$302=X27))+SUMPRODUCT((ENTRY!$C$3:$C$302="M")*(ENTRY!$L$3:$L$302=301)*(ENTRY!$N$3:$N$302=X27))+SUMPRODUCT((ENTRY!$C$3:$C$302="M")*(ENTRY!$O$3:$O$302=301)*(ENTRY!$Q$3:$Q$302=X27))+SUMPRODUCT((ENTRY!$C$3:$C$302="M")*(ENTRY!$R$3:$R$302=301)*(ENTRY!$T$3:$T$302=X27))+SUMPRODUCT((ENTRY!$C$3:$C$302="M")*(ENTRY!$U$3:$U$302=301)*(ENTRY!$W$3:$W$302=X27))</f>
        <v>6</v>
      </c>
      <c r="Z27" s="50">
        <f>SUMPRODUCT((ENTRY!$C$3:$C$302="M")*(ENTRY!$F$3:$F$302=302)*(ENTRY!$H$3:$H$302=X27))+SUMPRODUCT((ENTRY!$C$3:$C$302="M")*(ENTRY!$I$3:$I$302=302)*(ENTRY!$K$3:$K$302=X27))+SUMPRODUCT((ENTRY!$C$3:$C$302="M")*(ENTRY!$L$3:$L$302=302)*(ENTRY!$N$3:$N$302=X27))+SUMPRODUCT((ENTRY!$C$3:$C$302="M")*(ENTRY!$O$3:$O$302=302)*(ENTRY!$Q$3:$Q$302=X27))+SUMPRODUCT((ENTRY!$C$3:$C$302="M")*(ENTRY!$R$3:$R$302=302)*(ENTRY!$T$3:$T$302=X27))+SUMPRODUCT((ENTRY!$C$3:$C$302="M")*(ENTRY!$U$3:$U$302=302)*(ENTRY!$W$3:$W$302=X27))</f>
        <v>1</v>
      </c>
      <c r="AA27" s="50">
        <f>SUMPRODUCT((ENTRY!$C$3:$C$302="M")*(ENTRY!$F$3:$F$302=27)*(ENTRY!$H$3:$H$302=X27))+SUMPRODUCT((ENTRY!$C$3:$C$302="M")*(ENTRY!$I$3:$I$302=27)*(ENTRY!$K$3:$K$302=X27))+SUMPRODUCT((ENTRY!$C$3:$C$302="M")*(ENTRY!$L$3:$L$302=27)*(ENTRY!$N$3:$N$302=X27))+SUMPRODUCT((ENTRY!$C$3:$C$302="M")*(ENTRY!$O$3:$O$302=27)*(ENTRY!$Q$3:$Q$302=X27))+SUMPRODUCT((ENTRY!$C$3:$C$302="M")*(ENTRY!$R$3:$R$302=27)*(ENTRY!$T$3:$T$302=X27))+SUMPRODUCT((ENTRY!$C$3:$C$302="M")*(ENTRY!$U$3:$U$302=27)*(ENTRY!$W$3:$W$302=X27))</f>
        <v>3</v>
      </c>
      <c r="AB27" s="50">
        <f>SUMPRODUCT((ENTRY!$C$3:$C$302="M")*(ENTRY!$F$3:$F$302=28)*(ENTRY!$H$3:$H$302=X27))+SUMPRODUCT((ENTRY!$C$3:$C$302="M")*(ENTRY!$I$3:$I$302=28)*(ENTRY!$K$3:$K$302=X27))+SUMPRODUCT((ENTRY!$C$3:$C$302="M")*(ENTRY!$L$3:$L$302=28)*(ENTRY!$N$3:$N$302=X27))+SUMPRODUCT((ENTRY!$C$3:$C$302="M")*(ENTRY!$O$3:$O$302=28)*(ENTRY!$Q$3:$Q$302=X27))+SUMPRODUCT((ENTRY!$C$3:$C$302="M")*(ENTRY!$R$3:$R$302=28)*(ENTRY!$T$3:$T$302=X27))+SUMPRODUCT((ENTRY!$C$3:$C$302="M")*(ENTRY!$U$3:$U$302=28)*(ENTRY!$W$3:$W$302=X27))</f>
        <v>5</v>
      </c>
      <c r="AC27" s="50">
        <f>SUMPRODUCT((ENTRY!$C$3:$C$302="M")*(ENTRY!$F$3:$F$302=29)*(ENTRY!$H$3:$H$302=X27))+SUMPRODUCT((ENTRY!$C$3:$C$302="M")*(ENTRY!$I$3:$I$302=29)*(ENTRY!$K$3:$K$302=X27))+SUMPRODUCT((ENTRY!$C$3:$C$302="M")*(ENTRY!$L$3:$L$302=29)*(ENTRY!$N$3:$N$302=X27))+SUMPRODUCT((ENTRY!$C$3:$C$302="M")*(ENTRY!$O$3:$O$302=29)*(ENTRY!$Q$3:$Q$302=X27))+SUMPRODUCT((ENTRY!$C$3:$C$302="M")*(ENTRY!$R$3:$R$302=29)*(ENTRY!$T$3:$T$302=X27))+SUMPRODUCT((ENTRY!$C$3:$C$302="M")*(ENTRY!$U$3:$U$302=29)*(ENTRY!$W$3:$W$302=X27))</f>
        <v>1</v>
      </c>
      <c r="AD27" s="50">
        <f>SUMPRODUCT((ENTRY!$C$3:$C$302="M")*(ENTRY!$F$3:$F$302=30)*(ENTRY!$H$3:$H$302=X27))+SUMPRODUCT((ENTRY!$C$3:$C$302="M")*(ENTRY!$I$3:$I$302=30)*(ENTRY!$K$3:$K$302=X27))+SUMPRODUCT((ENTRY!$C$3:$C$302="M")*(ENTRY!$L$3:$L$302=30)*(ENTRY!$N$3:$N$302=X27))+SUMPRODUCT((ENTRY!$C$3:$C$302="M")*(ENTRY!$O$3:$O$302=30)*(ENTRY!$Q$3:$Q$302=X27))+SUMPRODUCT((ENTRY!$C$3:$C$302="M")*(ENTRY!$R$3:$R$302=30)*(ENTRY!$T$3:$T$302=X27))+SUMPRODUCT((ENTRY!$C$3:$C$302="M")*(ENTRY!$U$3:$U$302=30)*(ENTRY!$W$3:$W$302=X27))</f>
        <v>1</v>
      </c>
      <c r="AE27" s="50">
        <f>SUMPRODUCT((ENTRY!$C$3:$C$302="M")*(ENTRY!$F$3:$F$302=41)*(ENTRY!$H$3:$H$302=X27))+SUMPRODUCT((ENTRY!$C$3:$C$302="M")*(ENTRY!$I$3:$I$302=41)*(ENTRY!$K$3:$K$302=X27))+SUMPRODUCT((ENTRY!$C$3:$C$302="M")*(ENTRY!$L$3:$L$302=41)*(ENTRY!$N$3:$N$302=X27))+SUMPRODUCT((ENTRY!$C$3:$C$302="M")*(ENTRY!$O$3:$O$302=41)*(ENTRY!$Q$3:$Q$302=X27))+SUMPRODUCT((ENTRY!$C$3:$C$302="M")*(ENTRY!$R$3:$R$302=41)*(ENTRY!$T$3:$T$302=X27))+SUMPRODUCT((ENTRY!$C$3:$C$302="M")*(ENTRY!$U$3:$U$302=41)*(ENTRY!$W$3:$W$302=X27))</f>
        <v>0</v>
      </c>
      <c r="AF27" s="50">
        <f>SUMPRODUCT((ENTRY!$C$3:$C$302="M")*(ENTRY!$F$3:$F$302=42)*(ENTRY!$H$3:$H$302=X27))+SUMPRODUCT((ENTRY!$C$3:$C$302="M")*(ENTRY!$I$3:$I$302=42)*(ENTRY!$K$3:$K$302=X27))+SUMPRODUCT((ENTRY!$C$3:$C$302="M")*(ENTRY!$L$3:$L$302=42)*(ENTRY!$N$3:$N$302=X27))+SUMPRODUCT((ENTRY!$C$3:$C$302="M")*(ENTRY!$O$3:$O$302=42)*(ENTRY!$Q$3:$Q$302=X27))+SUMPRODUCT((ENTRY!$C$3:$C$302="M")*(ENTRY!$R$3:$R$302=42)*(ENTRY!$T$3:$T$302=X27))+SUMPRODUCT((ENTRY!$C$3:$C$302="M")*(ENTRY!$U$3:$U$302=42)*(ENTRY!$W$3:$W$302=X27))</f>
        <v>0</v>
      </c>
      <c r="AG27" s="50">
        <f>SUMPRODUCT((ENTRY!$C$3:$C$302="M")*(ENTRY!$F$3:$F$302=43)*(ENTRY!$H$3:$H$302=X27))+SUMPRODUCT((ENTRY!$C$3:$C$302="M")*(ENTRY!$I$3:$I$302=43)*(ENTRY!$K$3:$K$302=X27))+SUMPRODUCT((ENTRY!$C$3:$C$302="M")*(ENTRY!$L$3:$L$302=43)*(ENTRY!$N$3:$N$302=X27))+SUMPRODUCT((ENTRY!$C$3:$C$302="M")*(ENTRY!$O$3:$O$302=43)*(ENTRY!$Q$3:$Q$302=X27))+SUMPRODUCT((ENTRY!$C$3:$C$302="M")*(ENTRY!$R$3:$R$302=43)*(ENTRY!$T$3:$T$302=X27))+SUMPRODUCT((ENTRY!$C$3:$C$302="M")*(ENTRY!$U$3:$U$302=43)*(ENTRY!$W$3:$W$302=X27))</f>
        <v>0</v>
      </c>
      <c r="AH27" s="50">
        <f>SUMPRODUCT((ENTRY!$C$3:$C$302="M")*(ENTRY!$F$3:$F$302=44)*(ENTRY!$H$3:$H$302=X27))+SUMPRODUCT((ENTRY!$C$3:$C$302="M")*(ENTRY!$I$3:$I$302=44)*(ENTRY!$K$3:$K$302=X27))+SUMPRODUCT((ENTRY!$C$3:$C$302="M")*(ENTRY!$L$3:$L$302=44)*(ENTRY!$N$3:$N$302=X27))+SUMPRODUCT((ENTRY!$C$3:$C$302="M")*(ENTRY!$O$3:$O$302=44)*(ENTRY!$Q$3:$Q$302=X27))+SUMPRODUCT((ENTRY!$C$3:$C$302="M")*(ENTRY!$R$3:$R$302=44)*(ENTRY!$T$3:$T$302=X27))+SUMPRODUCT((ENTRY!$C$3:$C$302="M")*(ENTRY!$U$3:$U$302=44)*(ENTRY!$W$3:$W$302=X27))</f>
        <v>1</v>
      </c>
      <c r="AI27" s="50">
        <f>SUMPRODUCT((ENTRY!$C$3:$C$302="M")*(ENTRY!$F$3:$F$302=48)*(ENTRY!$H$3:$H$302=X27))+SUMPRODUCT((ENTRY!$C$3:$C$302="M")*(ENTRY!$I$3:$I$302=48)*(ENTRY!$K$3:$K$302=X27))+SUMPRODUCT((ENTRY!$C$3:$C$302="M")*(ENTRY!$L$3:$L$302=48)*(ENTRY!$N$3:$N$302=X27))+SUMPRODUCT((ENTRY!$C$3:$C$302="M")*(ENTRY!$O$3:$O$302=48)*(ENTRY!$Q$3:$Q$302=X27))+SUMPRODUCT((ENTRY!$C$3:$C$302="M")*(ENTRY!$R$3:$R$302=48)*(ENTRY!$T$3:$T$302=X27))+SUMPRODUCT((ENTRY!$C$3:$C$302="M")*(ENTRY!$U$3:$U$302=48)*(ENTRY!$W$3:$W$302=X27))</f>
        <v>0</v>
      </c>
      <c r="AJ27" s="50">
        <f>SUMPRODUCT((ENTRY!$C$3:$C$302="M")*(ENTRY!$F$3:$F$302=54)*(ENTRY!$H$3:$H$302=X27))+SUMPRODUCT((ENTRY!$C$3:$C$302="M")*(ENTRY!$I$3:$I$302=54)*(ENTRY!$K$3:$K$302=X27))+SUMPRODUCT((ENTRY!$C$3:$C$302="M")*(ENTRY!$L$3:$L$302=54)*(ENTRY!$N$3:$N$302=X27))+SUMPRODUCT((ENTRY!$C$3:$C$302="M")*(ENTRY!$O$3:$O$302=54)*(ENTRY!$Q$3:$Q$302=X27))+SUMPRODUCT((ENTRY!$C$3:$C$302="M")*(ENTRY!$R$3:$R$302=54)*(ENTRY!$T$3:$T$302=X27))+SUMPRODUCT((ENTRY!$C$3:$C$302="M")*(ENTRY!$U$3:$U$302=54)*(ENTRY!$W$3:$W$302=X27))</f>
        <v>2</v>
      </c>
      <c r="AK27" s="50">
        <f>SUMPRODUCT((ENTRY!$C$3:$C$302="M")*(ENTRY!$F$3:$F$302=55)*(ENTRY!$H$3:$H$302=X27))+SUMPRODUCT((ENTRY!$C$3:$C$302="M")*(ENTRY!$I$3:$I$302=55)*(ENTRY!$K$3:$K$302=X27))+SUMPRODUCT((ENTRY!$C$3:$C$302="M")*(ENTRY!$L$3:$L$302=55)*(ENTRY!$N$3:$N$302=X27))+SUMPRODUCT((ENTRY!$C$3:$C$302="M")*(ENTRY!$O$3:$O$302=55)*(ENTRY!$Q$3:$Q$302=X27))+SUMPRODUCT((ENTRY!$C$3:$C$302="M")*(ENTRY!$R$3:$R$302=55)*(ENTRY!$T$3:$T$302=X27))+SUMPRODUCT((ENTRY!$C$3:$C$302="M")*(ENTRY!$U$3:$U$302=55)*(ENTRY!$W$3:$W$302=X27))</f>
        <v>2</v>
      </c>
      <c r="AL27" s="51">
        <f>SUMPRODUCT((ENTRY!$C$3:$C$302="M")*(ENTRY!$F$3:$F$302=65)*(ENTRY!$H$3:$H$302=X27))+SUMPRODUCT((ENTRY!$C$3:$C$302="M")*(ENTRY!$I$3:$I$302=65)*(ENTRY!$K$3:$K$302=X27))+SUMPRODUCT((ENTRY!$C$3:$C$302="M")*(ENTRY!$L$3:$L$302=65)*(ENTRY!$N$3:$N$302=X27))+SUMPRODUCT((ENTRY!$C$3:$C$302="M")*(ENTRY!$O$3:$O$302=65)*(ENTRY!$Q$3:$Q$302=X27))+SUMPRODUCT((ENTRY!$C$3:$C$302="M")*(ENTRY!$R$3:$R$302=65)*(ENTRY!$T$3:$T$302=X27))+SUMPRODUCT((ENTRY!$C$3:$C$302="M")*(ENTRY!$U$3:$U$302=65)*(ENTRY!$W$3:$W$302=X27))</f>
        <v>1</v>
      </c>
      <c r="AM27" s="51">
        <f>SUMPRODUCT((ENTRY!$C$3:$C$302="M")*(ENTRY!$F$3:$F$302=83)*(ENTRY!$H$3:$H$302=X27))+SUMPRODUCT((ENTRY!$C$3:$C$302="M")*(ENTRY!$I$3:$I$302=83)*(ENTRY!$K$3:$K$302=X27))+SUMPRODUCT((ENTRY!$C$3:$C$302="M")*(ENTRY!$L$3:$L$302=83)*(ENTRY!$N$3:$N$302=X27))+SUMPRODUCT((ENTRY!$C$3:$C$302="M")*(ENTRY!$O$3:$O$302=83)*(ENTRY!$Q$3:$Q$302=X27))+SUMPRODUCT((ENTRY!$C$3:$C$302="M")*(ENTRY!$R$3:$R$302=83)*(ENTRY!$T$3:$T$302=X27))+SUMPRODUCT((ENTRY!$C$3:$C$302="M")*(ENTRY!$U$3:$U$302=83)*(ENTRY!$W$3:$W$302=X27))</f>
        <v>0</v>
      </c>
    </row>
    <row r="28" spans="1:39" x14ac:dyDescent="0.25">
      <c r="A28" s="112">
        <v>30</v>
      </c>
      <c r="B28" s="113">
        <f>COUNTIF(ENTRY!$F$3:$F$302,A28)+COUNTIF(ENTRY!$I$3:$I$302,A28)+COUNTIF(ENTRY!$L$3:$L$302,A28)+COUNTIF(ENTRY!$O$3:$O$302,A28)+COUNTIF(ENTRY!$R$3:$R$302,A28)+COUNTIF(ENTRY!$U$3:$U$302,A28)</f>
        <v>23</v>
      </c>
      <c r="C28" s="128" t="s">
        <v>16</v>
      </c>
      <c r="D28" s="127">
        <f>SUMPRODUCT((ENTRY!$AU$3:$BI$302=C28)*(ENTRY!$B$3:$B$302="S"))</f>
        <v>26</v>
      </c>
      <c r="E28" s="128" t="s">
        <v>16</v>
      </c>
      <c r="F28" s="127">
        <f>SUMPRODUCT((ENTRY!$AU$3:$BI$302=E28)*(ENTRY!$B$3:$B$302="S")*(ENTRY!$C$3:$C$302="M"))</f>
        <v>10</v>
      </c>
      <c r="G28" s="128" t="s">
        <v>16</v>
      </c>
      <c r="H28" s="127">
        <f>SUMPRODUCT((ENTRY!$AU$3:$BI$302=G28)*(ENTRY!$B$3:$B$302="S")*(ENTRY!$C$3:$C$302="F"))</f>
        <v>16</v>
      </c>
      <c r="I28" s="12"/>
      <c r="J28" s="137" t="s">
        <v>16</v>
      </c>
      <c r="K28" s="136">
        <f>SUMPRODUCT((ENTRY!$AU$3:$BI$302=J28)*(ENTRY!$B$3:$B$302="C"))</f>
        <v>17</v>
      </c>
      <c r="L28" s="137" t="s">
        <v>16</v>
      </c>
      <c r="M28" s="136">
        <f>SUMPRODUCT((ENTRY!$AU$3:$BI$302=L28)*(ENTRY!$B$3:$B$302="C")*(ENTRY!$C$3:$C$302="M"))</f>
        <v>2</v>
      </c>
      <c r="N28" s="137" t="s">
        <v>16</v>
      </c>
      <c r="O28" s="136">
        <f>SUMPRODUCT((ENTRY!$AU$3:$BI$302=N28)*(ENTRY!$B$3:$B$302="C")*(ENTRY!$C$3:$C$302="F"))</f>
        <v>15</v>
      </c>
      <c r="P28" s="8"/>
      <c r="Q28" s="145" t="s">
        <v>16</v>
      </c>
      <c r="R28" s="144">
        <f>SUMPRODUCT((ENTRY!$AU$3:$BI$302=Q28)*(ENTRY!$B$3:$B$302="H"))</f>
        <v>16</v>
      </c>
      <c r="S28" s="145" t="s">
        <v>16</v>
      </c>
      <c r="T28" s="144">
        <f>SUMPRODUCT((ENTRY!$AU$3:$BI$302=S28)*(ENTRY!$B$3:$B$302="H")*(ENTRY!$C$3:$C$302="M"))</f>
        <v>8</v>
      </c>
      <c r="U28" s="145" t="s">
        <v>16</v>
      </c>
      <c r="V28" s="144">
        <f>SUMPRODUCT((ENTRY!$AU$3:$BI$302=U28)*(ENTRY!$B$3:$B$302="H")*(ENTRY!$C$3:$C$302="F"))</f>
        <v>8</v>
      </c>
      <c r="X28" s="52" t="s">
        <v>22</v>
      </c>
      <c r="Y28" s="49">
        <f>SUMPRODUCT((ENTRY!$C$3:$C$302="M")*(ENTRY!$F$3:$F$302=301)*(ENTRY!$H$3:$H$302=X28))+SUMPRODUCT((ENTRY!$C$3:$C$302="M")*(ENTRY!$I$3:$I$302=301)*(ENTRY!$K$3:$K$302=X28))+SUMPRODUCT((ENTRY!$C$3:$C$302="M")*(ENTRY!$L$3:$L$302=301)*(ENTRY!$N$3:$N$302=X28))+SUMPRODUCT((ENTRY!$C$3:$C$302="M")*(ENTRY!$O$3:$O$302=301)*(ENTRY!$Q$3:$Q$302=X28))+SUMPRODUCT((ENTRY!$C$3:$C$302="M")*(ENTRY!$R$3:$R$302=301)*(ENTRY!$T$3:$T$302=X28))+SUMPRODUCT((ENTRY!$C$3:$C$302="M")*(ENTRY!$U$3:$U$302=301)*(ENTRY!$W$3:$W$302=X28))</f>
        <v>1</v>
      </c>
      <c r="Z28" s="50">
        <f>SUMPRODUCT((ENTRY!$C$3:$C$302="M")*(ENTRY!$F$3:$F$302=302)*(ENTRY!$H$3:$H$302=X28))+SUMPRODUCT((ENTRY!$C$3:$C$302="M")*(ENTRY!$I$3:$I$302=302)*(ENTRY!$K$3:$K$302=X28))+SUMPRODUCT((ENTRY!$C$3:$C$302="M")*(ENTRY!$L$3:$L$302=302)*(ENTRY!$N$3:$N$302=X28))+SUMPRODUCT((ENTRY!$C$3:$C$302="M")*(ENTRY!$O$3:$O$302=302)*(ENTRY!$Q$3:$Q$302=X28))+SUMPRODUCT((ENTRY!$C$3:$C$302="M")*(ENTRY!$R$3:$R$302=302)*(ENTRY!$T$3:$T$302=X28))+SUMPRODUCT((ENTRY!$C$3:$C$302="M")*(ENTRY!$U$3:$U$302=302)*(ENTRY!$W$3:$W$302=X28))</f>
        <v>2</v>
      </c>
      <c r="AA28" s="50">
        <f>SUMPRODUCT((ENTRY!$C$3:$C$302="M")*(ENTRY!$F$3:$F$302=27)*(ENTRY!$H$3:$H$302=X28))+SUMPRODUCT((ENTRY!$C$3:$C$302="M")*(ENTRY!$I$3:$I$302=27)*(ENTRY!$K$3:$K$302=X28))+SUMPRODUCT((ENTRY!$C$3:$C$302="M")*(ENTRY!$L$3:$L$302=27)*(ENTRY!$N$3:$N$302=X28))+SUMPRODUCT((ENTRY!$C$3:$C$302="M")*(ENTRY!$O$3:$O$302=27)*(ENTRY!$Q$3:$Q$302=X28))+SUMPRODUCT((ENTRY!$C$3:$C$302="M")*(ENTRY!$R$3:$R$302=27)*(ENTRY!$T$3:$T$302=X28))+SUMPRODUCT((ENTRY!$C$3:$C$302="M")*(ENTRY!$U$3:$U$302=27)*(ENTRY!$W$3:$W$302=X28))</f>
        <v>1</v>
      </c>
      <c r="AB28" s="50">
        <f>SUMPRODUCT((ENTRY!$C$3:$C$302="M")*(ENTRY!$F$3:$F$302=28)*(ENTRY!$H$3:$H$302=X28))+SUMPRODUCT((ENTRY!$C$3:$C$302="M")*(ENTRY!$I$3:$I$302=28)*(ENTRY!$K$3:$K$302=X28))+SUMPRODUCT((ENTRY!$C$3:$C$302="M")*(ENTRY!$L$3:$L$302=28)*(ENTRY!$N$3:$N$302=X28))+SUMPRODUCT((ENTRY!$C$3:$C$302="M")*(ENTRY!$O$3:$O$302=28)*(ENTRY!$Q$3:$Q$302=X28))+SUMPRODUCT((ENTRY!$C$3:$C$302="M")*(ENTRY!$R$3:$R$302=28)*(ENTRY!$T$3:$T$302=X28))+SUMPRODUCT((ENTRY!$C$3:$C$302="M")*(ENTRY!$U$3:$U$302=28)*(ENTRY!$W$3:$W$302=X28))</f>
        <v>2</v>
      </c>
      <c r="AC28" s="50">
        <f>SUMPRODUCT((ENTRY!$C$3:$C$302="M")*(ENTRY!$F$3:$F$302=29)*(ENTRY!$H$3:$H$302=X28))+SUMPRODUCT((ENTRY!$C$3:$C$302="M")*(ENTRY!$I$3:$I$302=29)*(ENTRY!$K$3:$K$302=X28))+SUMPRODUCT((ENTRY!$C$3:$C$302="M")*(ENTRY!$L$3:$L$302=29)*(ENTRY!$N$3:$N$302=X28))+SUMPRODUCT((ENTRY!$C$3:$C$302="M")*(ENTRY!$O$3:$O$302=29)*(ENTRY!$Q$3:$Q$302=X28))+SUMPRODUCT((ENTRY!$C$3:$C$302="M")*(ENTRY!$R$3:$R$302=29)*(ENTRY!$T$3:$T$302=X28))+SUMPRODUCT((ENTRY!$C$3:$C$302="M")*(ENTRY!$U$3:$U$302=29)*(ENTRY!$W$3:$W$302=X28))</f>
        <v>0</v>
      </c>
      <c r="AD28" s="50">
        <f>SUMPRODUCT((ENTRY!$C$3:$C$302="M")*(ENTRY!$F$3:$F$302=30)*(ENTRY!$H$3:$H$302=X28))+SUMPRODUCT((ENTRY!$C$3:$C$302="M")*(ENTRY!$I$3:$I$302=30)*(ENTRY!$K$3:$K$302=X28))+SUMPRODUCT((ENTRY!$C$3:$C$302="M")*(ENTRY!$L$3:$L$302=30)*(ENTRY!$N$3:$N$302=X28))+SUMPRODUCT((ENTRY!$C$3:$C$302="M")*(ENTRY!$O$3:$O$302=30)*(ENTRY!$Q$3:$Q$302=X28))+SUMPRODUCT((ENTRY!$C$3:$C$302="M")*(ENTRY!$R$3:$R$302=30)*(ENTRY!$T$3:$T$302=X28))+SUMPRODUCT((ENTRY!$C$3:$C$302="M")*(ENTRY!$U$3:$U$302=30)*(ENTRY!$W$3:$W$302=X28))</f>
        <v>0</v>
      </c>
      <c r="AE28" s="50">
        <f>SUMPRODUCT((ENTRY!$C$3:$C$302="M")*(ENTRY!$F$3:$F$302=41)*(ENTRY!$H$3:$H$302=X28))+SUMPRODUCT((ENTRY!$C$3:$C$302="M")*(ENTRY!$I$3:$I$302=41)*(ENTRY!$K$3:$K$302=X28))+SUMPRODUCT((ENTRY!$C$3:$C$302="M")*(ENTRY!$L$3:$L$302=41)*(ENTRY!$N$3:$N$302=X28))+SUMPRODUCT((ENTRY!$C$3:$C$302="M")*(ENTRY!$O$3:$O$302=41)*(ENTRY!$Q$3:$Q$302=X28))+SUMPRODUCT((ENTRY!$C$3:$C$302="M")*(ENTRY!$R$3:$R$302=41)*(ENTRY!$T$3:$T$302=X28))+SUMPRODUCT((ENTRY!$C$3:$C$302="M")*(ENTRY!$U$3:$U$302=41)*(ENTRY!$W$3:$W$302=X28))</f>
        <v>0</v>
      </c>
      <c r="AF28" s="50">
        <f>SUMPRODUCT((ENTRY!$C$3:$C$302="M")*(ENTRY!$F$3:$F$302=42)*(ENTRY!$H$3:$H$302=X28))+SUMPRODUCT((ENTRY!$C$3:$C$302="M")*(ENTRY!$I$3:$I$302=42)*(ENTRY!$K$3:$K$302=X28))+SUMPRODUCT((ENTRY!$C$3:$C$302="M")*(ENTRY!$L$3:$L$302=42)*(ENTRY!$N$3:$N$302=X28))+SUMPRODUCT((ENTRY!$C$3:$C$302="M")*(ENTRY!$O$3:$O$302=42)*(ENTRY!$Q$3:$Q$302=X28))+SUMPRODUCT((ENTRY!$C$3:$C$302="M")*(ENTRY!$R$3:$R$302=42)*(ENTRY!$T$3:$T$302=X28))+SUMPRODUCT((ENTRY!$C$3:$C$302="M")*(ENTRY!$U$3:$U$302=42)*(ENTRY!$W$3:$W$302=X28))</f>
        <v>0</v>
      </c>
      <c r="AG28" s="50">
        <f>SUMPRODUCT((ENTRY!$C$3:$C$302="M")*(ENTRY!$F$3:$F$302=43)*(ENTRY!$H$3:$H$302=X28))+SUMPRODUCT((ENTRY!$C$3:$C$302="M")*(ENTRY!$I$3:$I$302=43)*(ENTRY!$K$3:$K$302=X28))+SUMPRODUCT((ENTRY!$C$3:$C$302="M")*(ENTRY!$L$3:$L$302=43)*(ENTRY!$N$3:$N$302=X28))+SUMPRODUCT((ENTRY!$C$3:$C$302="M")*(ENTRY!$O$3:$O$302=43)*(ENTRY!$Q$3:$Q$302=X28))+SUMPRODUCT((ENTRY!$C$3:$C$302="M")*(ENTRY!$R$3:$R$302=43)*(ENTRY!$T$3:$T$302=X28))+SUMPRODUCT((ENTRY!$C$3:$C$302="M")*(ENTRY!$U$3:$U$302=43)*(ENTRY!$W$3:$W$302=X28))</f>
        <v>0</v>
      </c>
      <c r="AH28" s="50">
        <f>SUMPRODUCT((ENTRY!$C$3:$C$302="M")*(ENTRY!$F$3:$F$302=44)*(ENTRY!$H$3:$H$302=X28))+SUMPRODUCT((ENTRY!$C$3:$C$302="M")*(ENTRY!$I$3:$I$302=44)*(ENTRY!$K$3:$K$302=X28))+SUMPRODUCT((ENTRY!$C$3:$C$302="M")*(ENTRY!$L$3:$L$302=44)*(ENTRY!$N$3:$N$302=X28))+SUMPRODUCT((ENTRY!$C$3:$C$302="M")*(ENTRY!$O$3:$O$302=44)*(ENTRY!$Q$3:$Q$302=X28))+SUMPRODUCT((ENTRY!$C$3:$C$302="M")*(ENTRY!$R$3:$R$302=44)*(ENTRY!$T$3:$T$302=X28))+SUMPRODUCT((ENTRY!$C$3:$C$302="M")*(ENTRY!$U$3:$U$302=44)*(ENTRY!$W$3:$W$302=X28))</f>
        <v>0</v>
      </c>
      <c r="AI28" s="50">
        <f>SUMPRODUCT((ENTRY!$C$3:$C$302="M")*(ENTRY!$F$3:$F$302=48)*(ENTRY!$H$3:$H$302=X28))+SUMPRODUCT((ENTRY!$C$3:$C$302="M")*(ENTRY!$I$3:$I$302=48)*(ENTRY!$K$3:$K$302=X28))+SUMPRODUCT((ENTRY!$C$3:$C$302="M")*(ENTRY!$L$3:$L$302=48)*(ENTRY!$N$3:$N$302=X28))+SUMPRODUCT((ENTRY!$C$3:$C$302="M")*(ENTRY!$O$3:$O$302=48)*(ENTRY!$Q$3:$Q$302=X28))+SUMPRODUCT((ENTRY!$C$3:$C$302="M")*(ENTRY!$R$3:$R$302=48)*(ENTRY!$T$3:$T$302=X28))+SUMPRODUCT((ENTRY!$C$3:$C$302="M")*(ENTRY!$U$3:$U$302=48)*(ENTRY!$W$3:$W$302=X28))</f>
        <v>0</v>
      </c>
      <c r="AJ28" s="50">
        <f>SUMPRODUCT((ENTRY!$C$3:$C$302="M")*(ENTRY!$F$3:$F$302=54)*(ENTRY!$H$3:$H$302=X28))+SUMPRODUCT((ENTRY!$C$3:$C$302="M")*(ENTRY!$I$3:$I$302=54)*(ENTRY!$K$3:$K$302=X28))+SUMPRODUCT((ENTRY!$C$3:$C$302="M")*(ENTRY!$L$3:$L$302=54)*(ENTRY!$N$3:$N$302=X28))+SUMPRODUCT((ENTRY!$C$3:$C$302="M")*(ENTRY!$O$3:$O$302=54)*(ENTRY!$Q$3:$Q$302=X28))+SUMPRODUCT((ENTRY!$C$3:$C$302="M")*(ENTRY!$R$3:$R$302=54)*(ENTRY!$T$3:$T$302=X28))+SUMPRODUCT((ENTRY!$C$3:$C$302="M")*(ENTRY!$U$3:$U$302=54)*(ENTRY!$W$3:$W$302=X28))</f>
        <v>0</v>
      </c>
      <c r="AK28" s="50">
        <f>SUMPRODUCT((ENTRY!$C$3:$C$302="M")*(ENTRY!$F$3:$F$302=55)*(ENTRY!$H$3:$H$302=X28))+SUMPRODUCT((ENTRY!$C$3:$C$302="M")*(ENTRY!$I$3:$I$302=55)*(ENTRY!$K$3:$K$302=X28))+SUMPRODUCT((ENTRY!$C$3:$C$302="M")*(ENTRY!$L$3:$L$302=55)*(ENTRY!$N$3:$N$302=X28))+SUMPRODUCT((ENTRY!$C$3:$C$302="M")*(ENTRY!$O$3:$O$302=55)*(ENTRY!$Q$3:$Q$302=X28))+SUMPRODUCT((ENTRY!$C$3:$C$302="M")*(ENTRY!$R$3:$R$302=55)*(ENTRY!$T$3:$T$302=X28))+SUMPRODUCT((ENTRY!$C$3:$C$302="M")*(ENTRY!$U$3:$U$302=55)*(ENTRY!$W$3:$W$302=X28))</f>
        <v>0</v>
      </c>
      <c r="AL28" s="51">
        <f>SUMPRODUCT((ENTRY!$C$3:$C$302="M")*(ENTRY!$F$3:$F$302=65)*(ENTRY!$H$3:$H$302=X28))+SUMPRODUCT((ENTRY!$C$3:$C$302="M")*(ENTRY!$I$3:$I$302=65)*(ENTRY!$K$3:$K$302=X28))+SUMPRODUCT((ENTRY!$C$3:$C$302="M")*(ENTRY!$L$3:$L$302=65)*(ENTRY!$N$3:$N$302=X28))+SUMPRODUCT((ENTRY!$C$3:$C$302="M")*(ENTRY!$O$3:$O$302=65)*(ENTRY!$Q$3:$Q$302=X28))+SUMPRODUCT((ENTRY!$C$3:$C$302="M")*(ENTRY!$R$3:$R$302=65)*(ENTRY!$T$3:$T$302=X28))+SUMPRODUCT((ENTRY!$C$3:$C$302="M")*(ENTRY!$U$3:$U$302=65)*(ENTRY!$W$3:$W$302=X28))</f>
        <v>0</v>
      </c>
      <c r="AM28" s="51">
        <f>SUMPRODUCT((ENTRY!$C$3:$C$302="M")*(ENTRY!$F$3:$F$302=83)*(ENTRY!$H$3:$H$302=X28))+SUMPRODUCT((ENTRY!$C$3:$C$302="M")*(ENTRY!$I$3:$I$302=83)*(ENTRY!$K$3:$K$302=X28))+SUMPRODUCT((ENTRY!$C$3:$C$302="M")*(ENTRY!$L$3:$L$302=83)*(ENTRY!$N$3:$N$302=X28))+SUMPRODUCT((ENTRY!$C$3:$C$302="M")*(ENTRY!$O$3:$O$302=83)*(ENTRY!$Q$3:$Q$302=X28))+SUMPRODUCT((ENTRY!$C$3:$C$302="M")*(ENTRY!$R$3:$R$302=83)*(ENTRY!$T$3:$T$302=X28))+SUMPRODUCT((ENTRY!$C$3:$C$302="M")*(ENTRY!$U$3:$U$302=83)*(ENTRY!$W$3:$W$302=X28))</f>
        <v>0</v>
      </c>
    </row>
    <row r="29" spans="1:39" ht="15.75" thickBot="1" x14ac:dyDescent="0.3">
      <c r="A29" s="112">
        <v>41</v>
      </c>
      <c r="B29" s="113">
        <f>COUNTIF(ENTRY!$F$3:$F$302,A29)+COUNTIF(ENTRY!$I$3:$I$302,A29)+COUNTIF(ENTRY!$L$3:$L$302,A29)+COUNTIF(ENTRY!$O$3:$O$302,A29)+COUNTIF(ENTRY!$R$3:$R$302,A29)+COUNTIF(ENTRY!$U$3:$U$302,A29)</f>
        <v>13</v>
      </c>
      <c r="C29" s="128" t="s">
        <v>17</v>
      </c>
      <c r="D29" s="127">
        <f>SUMPRODUCT((ENTRY!$AU$3:$BI$302=C29)*(ENTRY!$B$3:$B$302="S"))</f>
        <v>30</v>
      </c>
      <c r="E29" s="128" t="s">
        <v>17</v>
      </c>
      <c r="F29" s="127">
        <f>SUMPRODUCT((ENTRY!$AU$3:$BI$302=E29)*(ENTRY!$B$3:$B$302="S")*(ENTRY!$C$3:$C$302="M"))</f>
        <v>13</v>
      </c>
      <c r="G29" s="128" t="s">
        <v>17</v>
      </c>
      <c r="H29" s="127">
        <f>SUMPRODUCT((ENTRY!$AU$3:$BI$302=G29)*(ENTRY!$B$3:$B$302="S")*(ENTRY!$C$3:$C$302="F"))</f>
        <v>17</v>
      </c>
      <c r="I29" s="6"/>
      <c r="J29" s="137" t="s">
        <v>17</v>
      </c>
      <c r="K29" s="136">
        <f>SUMPRODUCT((ENTRY!$AU$3:$BI$302=J29)*(ENTRY!$B$3:$B$302="C"))</f>
        <v>21</v>
      </c>
      <c r="L29" s="137" t="s">
        <v>17</v>
      </c>
      <c r="M29" s="136">
        <f>SUMPRODUCT((ENTRY!$AU$3:$BI$302=L29)*(ENTRY!$B$3:$B$302="C")*(ENTRY!$C$3:$C$302="M"))</f>
        <v>9</v>
      </c>
      <c r="N29" s="137" t="s">
        <v>17</v>
      </c>
      <c r="O29" s="136">
        <f>SUMPRODUCT((ENTRY!$AU$3:$BI$302=N29)*(ENTRY!$B$3:$B$302="C")*(ENTRY!$C$3:$C$302="F"))</f>
        <v>12</v>
      </c>
      <c r="P29" s="6"/>
      <c r="Q29" s="145" t="s">
        <v>17</v>
      </c>
      <c r="R29" s="144">
        <f>SUMPRODUCT((ENTRY!$AU$3:$BI$302=Q29)*(ENTRY!$B$3:$B$302="H"))</f>
        <v>20</v>
      </c>
      <c r="S29" s="145" t="s">
        <v>17</v>
      </c>
      <c r="T29" s="144">
        <f>SUMPRODUCT((ENTRY!$AU$3:$BI$302=S29)*(ENTRY!$B$3:$B$302="H")*(ENTRY!$C$3:$C$302="M"))</f>
        <v>11</v>
      </c>
      <c r="U29" s="145" t="s">
        <v>17</v>
      </c>
      <c r="V29" s="144">
        <f>SUMPRODUCT((ENTRY!$AU$3:$BI$302=U29)*(ENTRY!$B$3:$B$302="H")*(ENTRY!$C$3:$C$302="F"))</f>
        <v>9</v>
      </c>
      <c r="X29" s="53" t="s">
        <v>23</v>
      </c>
      <c r="Y29" s="49">
        <f>SUMPRODUCT((ENTRY!$C$3:$C$302="M")*(ENTRY!$F$3:$F$302=301)*(ENTRY!$H$3:$H$302=X29))+SUMPRODUCT((ENTRY!$C$3:$C$302="M")*(ENTRY!$I$3:$I$302=301)*(ENTRY!$K$3:$K$302=X29))+SUMPRODUCT((ENTRY!$C$3:$C$302="M")*(ENTRY!$L$3:$L$302=301)*(ENTRY!$N$3:$N$302=X29))+SUMPRODUCT((ENTRY!$C$3:$C$302="M")*(ENTRY!$O$3:$O$302=301)*(ENTRY!$Q$3:$Q$302=X29))+SUMPRODUCT((ENTRY!$C$3:$C$302="M")*(ENTRY!$R$3:$R$302=301)*(ENTRY!$T$3:$T$302=X29))+SUMPRODUCT((ENTRY!$C$3:$C$302="M")*(ENTRY!$U$3:$U$302=301)*(ENTRY!$W$3:$W$302=X29))</f>
        <v>0</v>
      </c>
      <c r="Z29" s="50">
        <f>SUMPRODUCT((ENTRY!$C$3:$C$302="M")*(ENTRY!$F$3:$F$302=302)*(ENTRY!$H$3:$H$302=X29))+SUMPRODUCT((ENTRY!$C$3:$C$302="M")*(ENTRY!$I$3:$I$302=302)*(ENTRY!$K$3:$K$302=X29))+SUMPRODUCT((ENTRY!$C$3:$C$302="M")*(ENTRY!$L$3:$L$302=302)*(ENTRY!$N$3:$N$302=X29))+SUMPRODUCT((ENTRY!$C$3:$C$302="M")*(ENTRY!$O$3:$O$302=302)*(ENTRY!$Q$3:$Q$302=X29))+SUMPRODUCT((ENTRY!$C$3:$C$302="M")*(ENTRY!$R$3:$R$302=302)*(ENTRY!$T$3:$T$302=X29))+SUMPRODUCT((ENTRY!$C$3:$C$302="M")*(ENTRY!$U$3:$U$302=302)*(ENTRY!$W$3:$W$302=X29))</f>
        <v>0</v>
      </c>
      <c r="AA29" s="50">
        <f>SUMPRODUCT((ENTRY!$C$3:$C$302="M")*(ENTRY!$F$3:$F$302=27)*(ENTRY!$H$3:$H$302=X29))+SUMPRODUCT((ENTRY!$C$3:$C$302="M")*(ENTRY!$I$3:$I$302=27)*(ENTRY!$K$3:$K$302=X29))+SUMPRODUCT((ENTRY!$C$3:$C$302="M")*(ENTRY!$L$3:$L$302=27)*(ENTRY!$N$3:$N$302=X29))+SUMPRODUCT((ENTRY!$C$3:$C$302="M")*(ENTRY!$O$3:$O$302=27)*(ENTRY!$Q$3:$Q$302=X29))+SUMPRODUCT((ENTRY!$C$3:$C$302="M")*(ENTRY!$R$3:$R$302=27)*(ENTRY!$T$3:$T$302=X29))+SUMPRODUCT((ENTRY!$C$3:$C$302="M")*(ENTRY!$U$3:$U$302=27)*(ENTRY!$W$3:$W$302=X29))</f>
        <v>0</v>
      </c>
      <c r="AB29" s="50">
        <f>SUMPRODUCT((ENTRY!$C$3:$C$302="M")*(ENTRY!$F$3:$F$302=28)*(ENTRY!$H$3:$H$302=X29))+SUMPRODUCT((ENTRY!$C$3:$C$302="M")*(ENTRY!$I$3:$I$302=28)*(ENTRY!$K$3:$K$302=X29))+SUMPRODUCT((ENTRY!$C$3:$C$302="M")*(ENTRY!$L$3:$L$302=28)*(ENTRY!$N$3:$N$302=X29))+SUMPRODUCT((ENTRY!$C$3:$C$302="M")*(ENTRY!$O$3:$O$302=28)*(ENTRY!$Q$3:$Q$302=X29))+SUMPRODUCT((ENTRY!$C$3:$C$302="M")*(ENTRY!$R$3:$R$302=28)*(ENTRY!$T$3:$T$302=X29))+SUMPRODUCT((ENTRY!$C$3:$C$302="M")*(ENTRY!$U$3:$U$302=28)*(ENTRY!$W$3:$W$302=X29))</f>
        <v>0</v>
      </c>
      <c r="AC29" s="50">
        <f>SUMPRODUCT((ENTRY!$C$3:$C$302="M")*(ENTRY!$F$3:$F$302=29)*(ENTRY!$H$3:$H$302=X29))+SUMPRODUCT((ENTRY!$C$3:$C$302="M")*(ENTRY!$I$3:$I$302=29)*(ENTRY!$K$3:$K$302=X29))+SUMPRODUCT((ENTRY!$C$3:$C$302="M")*(ENTRY!$L$3:$L$302=29)*(ENTRY!$N$3:$N$302=X29))+SUMPRODUCT((ENTRY!$C$3:$C$302="M")*(ENTRY!$O$3:$O$302=29)*(ENTRY!$Q$3:$Q$302=X29))+SUMPRODUCT((ENTRY!$C$3:$C$302="M")*(ENTRY!$R$3:$R$302=29)*(ENTRY!$T$3:$T$302=X29))+SUMPRODUCT((ENTRY!$C$3:$C$302="M")*(ENTRY!$U$3:$U$302=29)*(ENTRY!$W$3:$W$302=X29))</f>
        <v>0</v>
      </c>
      <c r="AD29" s="50">
        <f>SUMPRODUCT((ENTRY!$C$3:$C$302="M")*(ENTRY!$F$3:$F$302=30)*(ENTRY!$H$3:$H$302=X29))+SUMPRODUCT((ENTRY!$C$3:$C$302="M")*(ENTRY!$I$3:$I$302=30)*(ENTRY!$K$3:$K$302=X29))+SUMPRODUCT((ENTRY!$C$3:$C$302="M")*(ENTRY!$L$3:$L$302=30)*(ENTRY!$N$3:$N$302=X29))+SUMPRODUCT((ENTRY!$C$3:$C$302="M")*(ENTRY!$O$3:$O$302=30)*(ENTRY!$Q$3:$Q$302=X29))+SUMPRODUCT((ENTRY!$C$3:$C$302="M")*(ENTRY!$R$3:$R$302=30)*(ENTRY!$T$3:$T$302=X29))+SUMPRODUCT((ENTRY!$C$3:$C$302="M")*(ENTRY!$U$3:$U$302=30)*(ENTRY!$W$3:$W$302=X29))</f>
        <v>0</v>
      </c>
      <c r="AE29" s="50">
        <f>SUMPRODUCT((ENTRY!$C$3:$C$302="M")*(ENTRY!$F$3:$F$302=41)*(ENTRY!$H$3:$H$302=X29))+SUMPRODUCT((ENTRY!$C$3:$C$302="M")*(ENTRY!$I$3:$I$302=41)*(ENTRY!$K$3:$K$302=X29))+SUMPRODUCT((ENTRY!$C$3:$C$302="M")*(ENTRY!$L$3:$L$302=41)*(ENTRY!$N$3:$N$302=X29))+SUMPRODUCT((ENTRY!$C$3:$C$302="M")*(ENTRY!$O$3:$O$302=41)*(ENTRY!$Q$3:$Q$302=X29))+SUMPRODUCT((ENTRY!$C$3:$C$302="M")*(ENTRY!$R$3:$R$302=41)*(ENTRY!$T$3:$T$302=X29))+SUMPRODUCT((ENTRY!$C$3:$C$302="M")*(ENTRY!$U$3:$U$302=41)*(ENTRY!$W$3:$W$302=X29))</f>
        <v>0</v>
      </c>
      <c r="AF29" s="50">
        <f>SUMPRODUCT((ENTRY!$C$3:$C$302="M")*(ENTRY!$F$3:$F$302=42)*(ENTRY!$H$3:$H$302=X29))+SUMPRODUCT((ENTRY!$C$3:$C$302="M")*(ENTRY!$I$3:$I$302=42)*(ENTRY!$K$3:$K$302=X29))+SUMPRODUCT((ENTRY!$C$3:$C$302="M")*(ENTRY!$L$3:$L$302=42)*(ENTRY!$N$3:$N$302=X29))+SUMPRODUCT((ENTRY!$C$3:$C$302="M")*(ENTRY!$O$3:$O$302=42)*(ENTRY!$Q$3:$Q$302=X29))+SUMPRODUCT((ENTRY!$C$3:$C$302="M")*(ENTRY!$R$3:$R$302=42)*(ENTRY!$T$3:$T$302=X29))+SUMPRODUCT((ENTRY!$C$3:$C$302="M")*(ENTRY!$U$3:$U$302=42)*(ENTRY!$W$3:$W$302=X29))</f>
        <v>0</v>
      </c>
      <c r="AG29" s="50">
        <f>SUMPRODUCT((ENTRY!$C$3:$C$302="M")*(ENTRY!$F$3:$F$302=43)*(ENTRY!$H$3:$H$302=X29))+SUMPRODUCT((ENTRY!$C$3:$C$302="M")*(ENTRY!$I$3:$I$302=43)*(ENTRY!$K$3:$K$302=X29))+SUMPRODUCT((ENTRY!$C$3:$C$302="M")*(ENTRY!$L$3:$L$302=43)*(ENTRY!$N$3:$N$302=X29))+SUMPRODUCT((ENTRY!$C$3:$C$302="M")*(ENTRY!$O$3:$O$302=43)*(ENTRY!$Q$3:$Q$302=X29))+SUMPRODUCT((ENTRY!$C$3:$C$302="M")*(ENTRY!$R$3:$R$302=43)*(ENTRY!$T$3:$T$302=X29))+SUMPRODUCT((ENTRY!$C$3:$C$302="M")*(ENTRY!$U$3:$U$302=43)*(ENTRY!$W$3:$W$302=X29))</f>
        <v>0</v>
      </c>
      <c r="AH29" s="50">
        <f>SUMPRODUCT((ENTRY!$C$3:$C$302="M")*(ENTRY!$F$3:$F$302=44)*(ENTRY!$H$3:$H$302=X29))+SUMPRODUCT((ENTRY!$C$3:$C$302="M")*(ENTRY!$I$3:$I$302=44)*(ENTRY!$K$3:$K$302=X29))+SUMPRODUCT((ENTRY!$C$3:$C$302="M")*(ENTRY!$L$3:$L$302=44)*(ENTRY!$N$3:$N$302=X29))+SUMPRODUCT((ENTRY!$C$3:$C$302="M")*(ENTRY!$O$3:$O$302=44)*(ENTRY!$Q$3:$Q$302=X29))+SUMPRODUCT((ENTRY!$C$3:$C$302="M")*(ENTRY!$R$3:$R$302=44)*(ENTRY!$T$3:$T$302=X29))+SUMPRODUCT((ENTRY!$C$3:$C$302="M")*(ENTRY!$U$3:$U$302=44)*(ENTRY!$W$3:$W$302=X29))</f>
        <v>0</v>
      </c>
      <c r="AI29" s="50">
        <f>SUMPRODUCT((ENTRY!$C$3:$C$302="M")*(ENTRY!$F$3:$F$302=48)*(ENTRY!$H$3:$H$302=X29))+SUMPRODUCT((ENTRY!$C$3:$C$302="M")*(ENTRY!$I$3:$I$302=48)*(ENTRY!$K$3:$K$302=X29))+SUMPRODUCT((ENTRY!$C$3:$C$302="M")*(ENTRY!$L$3:$L$302=48)*(ENTRY!$N$3:$N$302=X29))+SUMPRODUCT((ENTRY!$C$3:$C$302="M")*(ENTRY!$O$3:$O$302=48)*(ENTRY!$Q$3:$Q$302=X29))+SUMPRODUCT((ENTRY!$C$3:$C$302="M")*(ENTRY!$R$3:$R$302=48)*(ENTRY!$T$3:$T$302=X29))+SUMPRODUCT((ENTRY!$C$3:$C$302="M")*(ENTRY!$U$3:$U$302=48)*(ENTRY!$W$3:$W$302=X29))</f>
        <v>0</v>
      </c>
      <c r="AJ29" s="50">
        <f>SUMPRODUCT((ENTRY!$C$3:$C$302="M")*(ENTRY!$F$3:$F$302=54)*(ENTRY!$H$3:$H$302=X29))+SUMPRODUCT((ENTRY!$C$3:$C$302="M")*(ENTRY!$I$3:$I$302=54)*(ENTRY!$K$3:$K$302=X29))+SUMPRODUCT((ENTRY!$C$3:$C$302="M")*(ENTRY!$L$3:$L$302=54)*(ENTRY!$N$3:$N$302=X29))+SUMPRODUCT((ENTRY!$C$3:$C$302="M")*(ENTRY!$O$3:$O$302=54)*(ENTRY!$Q$3:$Q$302=X29))+SUMPRODUCT((ENTRY!$C$3:$C$302="M")*(ENTRY!$R$3:$R$302=54)*(ENTRY!$T$3:$T$302=X29))+SUMPRODUCT((ENTRY!$C$3:$C$302="M")*(ENTRY!$U$3:$U$302=54)*(ENTRY!$W$3:$W$302=X29))</f>
        <v>0</v>
      </c>
      <c r="AK29" s="50">
        <f>SUMPRODUCT((ENTRY!$C$3:$C$302="M")*(ENTRY!$F$3:$F$302=55)*(ENTRY!$H$3:$H$302=X29))+SUMPRODUCT((ENTRY!$C$3:$C$302="M")*(ENTRY!$I$3:$I$302=55)*(ENTRY!$K$3:$K$302=X29))+SUMPRODUCT((ENTRY!$C$3:$C$302="M")*(ENTRY!$L$3:$L$302=55)*(ENTRY!$N$3:$N$302=X29))+SUMPRODUCT((ENTRY!$C$3:$C$302="M")*(ENTRY!$O$3:$O$302=55)*(ENTRY!$Q$3:$Q$302=X29))+SUMPRODUCT((ENTRY!$C$3:$C$302="M")*(ENTRY!$R$3:$R$302=55)*(ENTRY!$T$3:$T$302=X29))+SUMPRODUCT((ENTRY!$C$3:$C$302="M")*(ENTRY!$U$3:$U$302=55)*(ENTRY!$W$3:$W$302=X29))</f>
        <v>0</v>
      </c>
      <c r="AL29" s="51">
        <f>SUMPRODUCT((ENTRY!$C$3:$C$302="M")*(ENTRY!$F$3:$F$302=65)*(ENTRY!$H$3:$H$302=X29))+SUMPRODUCT((ENTRY!$C$3:$C$302="M")*(ENTRY!$I$3:$I$302=65)*(ENTRY!$K$3:$K$302=X29))+SUMPRODUCT((ENTRY!$C$3:$C$302="M")*(ENTRY!$L$3:$L$302=65)*(ENTRY!$N$3:$N$302=X29))+SUMPRODUCT((ENTRY!$C$3:$C$302="M")*(ENTRY!$O$3:$O$302=65)*(ENTRY!$Q$3:$Q$302=X29))+SUMPRODUCT((ENTRY!$C$3:$C$302="M")*(ENTRY!$R$3:$R$302=65)*(ENTRY!$T$3:$T$302=X29))+SUMPRODUCT((ENTRY!$C$3:$C$302="M")*(ENTRY!$U$3:$U$302=65)*(ENTRY!$W$3:$W$302=X29))</f>
        <v>0</v>
      </c>
      <c r="AM29" s="51">
        <f>SUMPRODUCT((ENTRY!$C$3:$C$302="M")*(ENTRY!$F$3:$F$302=83)*(ENTRY!$H$3:$H$302=X29))+SUMPRODUCT((ENTRY!$C$3:$C$302="M")*(ENTRY!$I$3:$I$302=83)*(ENTRY!$K$3:$K$302=X29))+SUMPRODUCT((ENTRY!$C$3:$C$302="M")*(ENTRY!$L$3:$L$302=83)*(ENTRY!$N$3:$N$302=X29))+SUMPRODUCT((ENTRY!$C$3:$C$302="M")*(ENTRY!$O$3:$O$302=83)*(ENTRY!$Q$3:$Q$302=X29))+SUMPRODUCT((ENTRY!$C$3:$C$302="M")*(ENTRY!$R$3:$R$302=83)*(ENTRY!$T$3:$T$302=X29))+SUMPRODUCT((ENTRY!$C$3:$C$302="M")*(ENTRY!$U$3:$U$302=83)*(ENTRY!$W$3:$W$302=X29))</f>
        <v>0</v>
      </c>
    </row>
    <row r="30" spans="1:39" ht="15.75" thickBot="1" x14ac:dyDescent="0.3">
      <c r="A30" s="112">
        <v>42</v>
      </c>
      <c r="B30" s="113">
        <f>COUNTIF(ENTRY!$F$3:$F$302,A30)+COUNTIF(ENTRY!$I$3:$I$302,A30)+COUNTIF(ENTRY!$L$3:$L$302,A30)+COUNTIF(ENTRY!$O$3:$O$302,A30)+COUNTIF(ENTRY!$R$3:$R$302,A30)+COUNTIF(ENTRY!$U$3:$U$302,A30)</f>
        <v>31</v>
      </c>
      <c r="C30" s="128" t="s">
        <v>18</v>
      </c>
      <c r="D30" s="127">
        <f>SUMPRODUCT((ENTRY!$AU$3:$BI$302=C30)*(ENTRY!$B$3:$B$302="S"))</f>
        <v>30</v>
      </c>
      <c r="E30" s="128" t="s">
        <v>18</v>
      </c>
      <c r="F30" s="127">
        <f>SUMPRODUCT((ENTRY!$AU$3:$BI$302=E30)*(ENTRY!$B$3:$B$302="S")*(ENTRY!$C$3:$C$302="M"))</f>
        <v>8</v>
      </c>
      <c r="G30" s="128" t="s">
        <v>18</v>
      </c>
      <c r="H30" s="127">
        <f>SUMPRODUCT((ENTRY!$AU$3:$BI$302=G30)*(ENTRY!$B$3:$B$302="S")*(ENTRY!$C$3:$C$302="F"))</f>
        <v>22</v>
      </c>
      <c r="I30" s="6"/>
      <c r="J30" s="137" t="s">
        <v>18</v>
      </c>
      <c r="K30" s="136">
        <f>SUMPRODUCT((ENTRY!$AU$3:$BI$302=J30)*(ENTRY!$B$3:$B$302="C"))</f>
        <v>12</v>
      </c>
      <c r="L30" s="137" t="s">
        <v>18</v>
      </c>
      <c r="M30" s="136">
        <f>SUMPRODUCT((ENTRY!$AU$3:$BI$302=L30)*(ENTRY!$B$3:$B$302="C")*(ENTRY!$C$3:$C$302="M"))</f>
        <v>7</v>
      </c>
      <c r="N30" s="137" t="s">
        <v>18</v>
      </c>
      <c r="O30" s="136">
        <f>SUMPRODUCT((ENTRY!$AU$3:$BI$302=N30)*(ENTRY!$B$3:$B$302="C")*(ENTRY!$C$3:$C$302="F"))</f>
        <v>5</v>
      </c>
      <c r="P30" s="6"/>
      <c r="Q30" s="145" t="s">
        <v>18</v>
      </c>
      <c r="R30" s="144">
        <f>SUMPRODUCT((ENTRY!$AU$3:$BI$302=Q30)*(ENTRY!$B$3:$B$302="H"))</f>
        <v>19</v>
      </c>
      <c r="S30" s="145" t="s">
        <v>18</v>
      </c>
      <c r="T30" s="144">
        <f>SUMPRODUCT((ENTRY!$AU$3:$BI$302=S30)*(ENTRY!$B$3:$B$302="H")*(ENTRY!$C$3:$C$302="M"))</f>
        <v>13</v>
      </c>
      <c r="U30" s="145" t="s">
        <v>18</v>
      </c>
      <c r="V30" s="144">
        <f>SUMPRODUCT((ENTRY!$AU$3:$BI$302=U30)*(ENTRY!$B$3:$B$302="H")*(ENTRY!$C$3:$C$302="F"))</f>
        <v>6</v>
      </c>
      <c r="X30" s="54" t="s">
        <v>64</v>
      </c>
      <c r="Y30" s="55">
        <f>SUM(Y21:Y29)</f>
        <v>38</v>
      </c>
      <c r="Z30" s="55">
        <f t="shared" ref="Z30:AM30" si="3">SUM(Z21:Z29)</f>
        <v>20</v>
      </c>
      <c r="AA30" s="55">
        <f t="shared" si="3"/>
        <v>15</v>
      </c>
      <c r="AB30" s="55">
        <f t="shared" si="3"/>
        <v>13</v>
      </c>
      <c r="AC30" s="55">
        <f t="shared" si="3"/>
        <v>15</v>
      </c>
      <c r="AD30" s="55">
        <f t="shared" si="3"/>
        <v>11</v>
      </c>
      <c r="AE30" s="55">
        <f t="shared" si="3"/>
        <v>9</v>
      </c>
      <c r="AF30" s="55">
        <f t="shared" si="3"/>
        <v>14</v>
      </c>
      <c r="AG30" s="55">
        <f t="shared" si="3"/>
        <v>14</v>
      </c>
      <c r="AH30" s="55">
        <f t="shared" si="3"/>
        <v>5</v>
      </c>
      <c r="AI30" s="55">
        <f t="shared" si="3"/>
        <v>0</v>
      </c>
      <c r="AJ30" s="55">
        <f t="shared" si="3"/>
        <v>9</v>
      </c>
      <c r="AK30" s="55">
        <f t="shared" si="3"/>
        <v>9</v>
      </c>
      <c r="AL30" s="55">
        <f t="shared" si="3"/>
        <v>4</v>
      </c>
      <c r="AM30" s="56">
        <f t="shared" si="3"/>
        <v>14</v>
      </c>
    </row>
    <row r="31" spans="1:39" ht="15.75" thickBot="1" x14ac:dyDescent="0.3">
      <c r="A31" s="112">
        <v>43</v>
      </c>
      <c r="B31" s="113">
        <f>COUNTIF(ENTRY!$F$3:$F$302,A31)+COUNTIF(ENTRY!$I$3:$I$302,A31)+COUNTIF(ENTRY!$L$3:$L$302,A31)+COUNTIF(ENTRY!$O$3:$O$302,A31)+COUNTIF(ENTRY!$R$3:$R$302,A31)+COUNTIF(ENTRY!$U$3:$U$302,A31)</f>
        <v>31</v>
      </c>
      <c r="C31" s="128" t="s">
        <v>19</v>
      </c>
      <c r="D31" s="127">
        <f>SUMPRODUCT((ENTRY!$AU$3:$BI$302=C31)*(ENTRY!$B$3:$B$302="S"))</f>
        <v>29</v>
      </c>
      <c r="E31" s="128" t="s">
        <v>19</v>
      </c>
      <c r="F31" s="127">
        <f>SUMPRODUCT((ENTRY!$AU$3:$BI$302=E31)*(ENTRY!$B$3:$B$302="S")*(ENTRY!$C$3:$C$302="M"))</f>
        <v>20</v>
      </c>
      <c r="G31" s="128" t="s">
        <v>19</v>
      </c>
      <c r="H31" s="127">
        <f>SUMPRODUCT((ENTRY!$AU$3:$BI$302=G31)*(ENTRY!$B$3:$B$302="S")*(ENTRY!$C$3:$C$302="F"))</f>
        <v>9</v>
      </c>
      <c r="I31" s="6"/>
      <c r="J31" s="137" t="s">
        <v>19</v>
      </c>
      <c r="K31" s="136">
        <f>SUMPRODUCT((ENTRY!$AU$3:$BI$302=J31)*(ENTRY!$B$3:$B$302="C"))</f>
        <v>21</v>
      </c>
      <c r="L31" s="137" t="s">
        <v>19</v>
      </c>
      <c r="M31" s="136">
        <f>SUMPRODUCT((ENTRY!$AU$3:$BI$302=L31)*(ENTRY!$B$3:$B$302="C")*(ENTRY!$C$3:$C$302="M"))</f>
        <v>9</v>
      </c>
      <c r="N31" s="137" t="s">
        <v>19</v>
      </c>
      <c r="O31" s="136">
        <f>SUMPRODUCT((ENTRY!$AU$3:$BI$302=N31)*(ENTRY!$B$3:$B$302="C")*(ENTRY!$C$3:$C$302="F"))</f>
        <v>12</v>
      </c>
      <c r="P31" s="6"/>
      <c r="Q31" s="145" t="s">
        <v>19</v>
      </c>
      <c r="R31" s="144">
        <f>SUMPRODUCT((ENTRY!$AU$3:$BI$302=Q31)*(ENTRY!$B$3:$B$302="H"))</f>
        <v>13</v>
      </c>
      <c r="S31" s="145" t="s">
        <v>19</v>
      </c>
      <c r="T31" s="144">
        <f>SUMPRODUCT((ENTRY!$AU$3:$BI$302=S31)*(ENTRY!$B$3:$B$302="H")*(ENTRY!$C$3:$C$302="M"))</f>
        <v>9</v>
      </c>
      <c r="U31" s="145" t="s">
        <v>19</v>
      </c>
      <c r="V31" s="144">
        <f>SUMPRODUCT((ENTRY!$AU$3:$BI$302=U31)*(ENTRY!$B$3:$B$302="H")*(ENTRY!$C$3:$C$302="F"))</f>
        <v>4</v>
      </c>
      <c r="X31" s="57" t="s">
        <v>123</v>
      </c>
      <c r="Y31" s="58">
        <f>Y30-Y29</f>
        <v>38</v>
      </c>
      <c r="Z31" s="58">
        <f t="shared" ref="Z31:AM31" si="4">Z30-Z29</f>
        <v>20</v>
      </c>
      <c r="AA31" s="58">
        <f t="shared" si="4"/>
        <v>15</v>
      </c>
      <c r="AB31" s="58">
        <f t="shared" si="4"/>
        <v>13</v>
      </c>
      <c r="AC31" s="58">
        <f t="shared" si="4"/>
        <v>15</v>
      </c>
      <c r="AD31" s="58">
        <f t="shared" si="4"/>
        <v>11</v>
      </c>
      <c r="AE31" s="58">
        <f t="shared" si="4"/>
        <v>9</v>
      </c>
      <c r="AF31" s="58">
        <f t="shared" si="4"/>
        <v>14</v>
      </c>
      <c r="AG31" s="58">
        <f t="shared" si="4"/>
        <v>14</v>
      </c>
      <c r="AH31" s="58">
        <f t="shared" si="4"/>
        <v>5</v>
      </c>
      <c r="AI31" s="58">
        <f t="shared" si="4"/>
        <v>0</v>
      </c>
      <c r="AJ31" s="58">
        <f t="shared" si="4"/>
        <v>9</v>
      </c>
      <c r="AK31" s="58">
        <f t="shared" si="4"/>
        <v>9</v>
      </c>
      <c r="AL31" s="58">
        <f t="shared" si="4"/>
        <v>4</v>
      </c>
      <c r="AM31" s="59">
        <f t="shared" si="4"/>
        <v>14</v>
      </c>
    </row>
    <row r="32" spans="1:39" ht="15.75" thickBot="1" x14ac:dyDescent="0.3">
      <c r="A32" s="112">
        <v>44</v>
      </c>
      <c r="B32" s="113">
        <f>COUNTIF(ENTRY!$F$3:$F$302,A32)+COUNTIF(ENTRY!$I$3:$I$302,A32)+COUNTIF(ENTRY!$L$3:$L$302,A32)+COUNTIF(ENTRY!$O$3:$O$302,A32)+COUNTIF(ENTRY!$R$3:$R$302,A32)+COUNTIF(ENTRY!$U$3:$U$302,A32)</f>
        <v>18</v>
      </c>
      <c r="C32" s="128" t="s">
        <v>20</v>
      </c>
      <c r="D32" s="127">
        <f>SUMPRODUCT((ENTRY!$AU$3:$BI$302=C32)*(ENTRY!$B$3:$B$302="S"))</f>
        <v>14</v>
      </c>
      <c r="E32" s="128" t="s">
        <v>20</v>
      </c>
      <c r="F32" s="127">
        <f>SUMPRODUCT((ENTRY!$AU$3:$BI$302=E32)*(ENTRY!$B$3:$B$302="S")*(ENTRY!$C$3:$C$302="M"))</f>
        <v>12</v>
      </c>
      <c r="G32" s="128" t="s">
        <v>20</v>
      </c>
      <c r="H32" s="127">
        <f>SUMPRODUCT((ENTRY!$AU$3:$BI$302=G32)*(ENTRY!$B$3:$B$302="S")*(ENTRY!$C$3:$C$302="F"))</f>
        <v>2</v>
      </c>
      <c r="I32" s="6"/>
      <c r="J32" s="137" t="s">
        <v>20</v>
      </c>
      <c r="K32" s="136">
        <f>SUMPRODUCT((ENTRY!$AU$3:$BI$302=J32)*(ENTRY!$B$3:$B$302="C"))</f>
        <v>8</v>
      </c>
      <c r="L32" s="137" t="s">
        <v>20</v>
      </c>
      <c r="M32" s="136">
        <f>SUMPRODUCT((ENTRY!$AU$3:$BI$302=L32)*(ENTRY!$B$3:$B$302="C")*(ENTRY!$C$3:$C$302="M"))</f>
        <v>5</v>
      </c>
      <c r="N32" s="137" t="s">
        <v>20</v>
      </c>
      <c r="O32" s="136">
        <f>SUMPRODUCT((ENTRY!$AU$3:$BI$302=N32)*(ENTRY!$B$3:$B$302="C")*(ENTRY!$C$3:$C$302="F"))</f>
        <v>3</v>
      </c>
      <c r="P32" s="6"/>
      <c r="Q32" s="145" t="s">
        <v>20</v>
      </c>
      <c r="R32" s="144">
        <f>SUMPRODUCT((ENTRY!$AU$3:$BI$302=Q32)*(ENTRY!$B$3:$B$302="H"))</f>
        <v>17</v>
      </c>
      <c r="S32" s="145" t="s">
        <v>20</v>
      </c>
      <c r="T32" s="144">
        <f>SUMPRODUCT((ENTRY!$AU$3:$BI$302=S32)*(ENTRY!$B$3:$B$302="H")*(ENTRY!$C$3:$C$302="M"))</f>
        <v>8</v>
      </c>
      <c r="U32" s="145" t="s">
        <v>20</v>
      </c>
      <c r="V32" s="144">
        <f>SUMPRODUCT((ENTRY!$AU$3:$BI$302=U32)*(ENTRY!$B$3:$B$302="H")*(ENTRY!$C$3:$C$302="F"))</f>
        <v>9</v>
      </c>
      <c r="X32" s="60" t="s">
        <v>124</v>
      </c>
      <c r="Y32" s="220">
        <f>IFERROR(Y31/Y30*100,"NA")</f>
        <v>100</v>
      </c>
      <c r="Z32" s="220">
        <f>IFERROR(Z31/Z30*100,"NA")</f>
        <v>100</v>
      </c>
      <c r="AA32" s="220">
        <f>IFERROR(AA31/AA30*100,"NA")</f>
        <v>100</v>
      </c>
      <c r="AB32" s="220">
        <f t="shared" ref="AB32:AM32" si="5">IFERROR(AB31/AB30*100,"NA")</f>
        <v>100</v>
      </c>
      <c r="AC32" s="220">
        <f t="shared" si="5"/>
        <v>100</v>
      </c>
      <c r="AD32" s="220">
        <f t="shared" si="5"/>
        <v>100</v>
      </c>
      <c r="AE32" s="220">
        <f t="shared" si="5"/>
        <v>100</v>
      </c>
      <c r="AF32" s="220">
        <f t="shared" si="5"/>
        <v>100</v>
      </c>
      <c r="AG32" s="220">
        <f t="shared" si="5"/>
        <v>100</v>
      </c>
      <c r="AH32" s="220">
        <f t="shared" si="5"/>
        <v>100</v>
      </c>
      <c r="AI32" s="220" t="str">
        <f t="shared" si="5"/>
        <v>NA</v>
      </c>
      <c r="AJ32" s="220">
        <f t="shared" si="5"/>
        <v>100</v>
      </c>
      <c r="AK32" s="220">
        <f t="shared" si="5"/>
        <v>100</v>
      </c>
      <c r="AL32" s="220">
        <f t="shared" si="5"/>
        <v>100</v>
      </c>
      <c r="AM32" s="220">
        <f t="shared" si="5"/>
        <v>100</v>
      </c>
    </row>
    <row r="33" spans="1:39" ht="14.25" customHeight="1" thickBot="1" x14ac:dyDescent="0.3">
      <c r="A33" s="112">
        <v>48</v>
      </c>
      <c r="B33" s="113">
        <f>COUNTIF(ENTRY!$F$3:$F$302,A33)+COUNTIF(ENTRY!$I$3:$I$302,A33)+COUNTIF(ENTRY!$L$3:$L$302,A33)+COUNTIF(ENTRY!$O$3:$O$302,A33)+COUNTIF(ENTRY!$R$3:$R$302,A33)+COUNTIF(ENTRY!$U$3:$U$302,A33)</f>
        <v>0</v>
      </c>
      <c r="C33" s="128" t="s">
        <v>21</v>
      </c>
      <c r="D33" s="127">
        <f>SUMPRODUCT((ENTRY!$AU$3:$BI$302=C33)*(ENTRY!$B$3:$B$302="S"))</f>
        <v>6</v>
      </c>
      <c r="E33" s="128" t="s">
        <v>21</v>
      </c>
      <c r="F33" s="127">
        <f>SUMPRODUCT((ENTRY!$AU$3:$BI$302=E33)*(ENTRY!$B$3:$B$302="S")*(ENTRY!$C$3:$C$302="M"))</f>
        <v>2</v>
      </c>
      <c r="G33" s="128" t="s">
        <v>21</v>
      </c>
      <c r="H33" s="127">
        <f>SUMPRODUCT((ENTRY!$AU$3:$BI$302=G33)*(ENTRY!$B$3:$B$302="S")*(ENTRY!$C$3:$C$302="F"))</f>
        <v>4</v>
      </c>
      <c r="I33"/>
      <c r="J33" s="137" t="s">
        <v>21</v>
      </c>
      <c r="K33" s="136">
        <f>SUMPRODUCT((ENTRY!$AU$3:$BI$302=J33)*(ENTRY!$B$3:$B$302="C"))</f>
        <v>11</v>
      </c>
      <c r="L33" s="137" t="s">
        <v>21</v>
      </c>
      <c r="M33" s="136">
        <f>SUMPRODUCT((ENTRY!$AU$3:$BI$302=L33)*(ENTRY!$B$3:$B$302="C")*(ENTRY!$C$3:$C$302="M"))</f>
        <v>10</v>
      </c>
      <c r="N33" s="137" t="s">
        <v>21</v>
      </c>
      <c r="O33" s="136">
        <f>SUMPRODUCT((ENTRY!$AU$3:$BI$302=N33)*(ENTRY!$B$3:$B$302="C")*(ENTRY!$C$3:$C$302="F"))</f>
        <v>1</v>
      </c>
      <c r="P33"/>
      <c r="Q33" s="145" t="s">
        <v>21</v>
      </c>
      <c r="R33" s="144">
        <f>SUMPRODUCT((ENTRY!$AU$3:$BI$302=Q33)*(ENTRY!$B$3:$B$302="H"))</f>
        <v>20</v>
      </c>
      <c r="S33" s="145" t="s">
        <v>21</v>
      </c>
      <c r="T33" s="144">
        <f>SUMPRODUCT((ENTRY!$AU$3:$BI$302=S33)*(ENTRY!$B$3:$B$302="H")*(ENTRY!$C$3:$C$302="M"))</f>
        <v>11</v>
      </c>
      <c r="U33" s="145" t="s">
        <v>21</v>
      </c>
      <c r="V33" s="144">
        <f>SUMPRODUCT((ENTRY!$AU$3:$BI$302=U33)*(ENTRY!$B$3:$B$302="H")*(ENTRY!$C$3:$C$302="F"))</f>
        <v>9</v>
      </c>
      <c r="X33" s="61" t="s">
        <v>47</v>
      </c>
      <c r="Y33" s="221">
        <f>IFERROR((Y21*8+Y22*7+Y23*6+Y24*5+Y25*4+Y26*3+Y27*2+Y28*1+Y29*0)/($B57*8)*100,"NA")</f>
        <v>54.934210526315788</v>
      </c>
      <c r="Z33" s="221">
        <f>IFERROR((Z21*8+Z22*7+Z23*6+Z24*5+Z25*4+Z26*3+Z27*2+Z28*1+Z29*0)/($B58*8)*100,"NA")</f>
        <v>56.25</v>
      </c>
      <c r="AA33" s="221">
        <f>IFERROR((AA21*8+AA22*7+AA23*6+AA24*5+AA25*4+AA26*3+AA27*2+AA28*1+AA29*0)/($B59*8)*100,"NA")</f>
        <v>61.666666666666671</v>
      </c>
      <c r="AB33" s="221">
        <f>IFERROR((AB21*8+AB22*7+AB23*6+AB24*5+AB25*4+AB26*3+AB27*2+AB28*1+AB29*0)/($B60*8)*100,"NA")</f>
        <v>39.42307692307692</v>
      </c>
      <c r="AC33" s="221">
        <f>IFERROR((AC21*8+AC22*7+AC23*6+AC24*5+AC25*4+AC26*3+AC27*2+AC28*1+AC29*0)/($B61*8)*100,"NA")</f>
        <v>69.166666666666671</v>
      </c>
      <c r="AD33" s="221">
        <f>IFERROR((AD21*8+AD22*7+AD23*6+AD24*5+AD25*4+AD26*3+AD27*2+AD28*1+AD29*0)/($B62*8)*100,"NA")</f>
        <v>67.045454545454547</v>
      </c>
      <c r="AE33" s="221">
        <f>IFERROR((AE21*8+AE22*7+AE23*6+AE24*5+AE25*4+AE26*3+AE27*2+AE28*1+AE29*0)/($B63*8)*100,"NA")</f>
        <v>68.055555555555557</v>
      </c>
      <c r="AF33" s="221">
        <f>IFERROR((AF21*8+AF22*7+AF23*6+AF24*5+AF25*4+AF26*3+AF27*2+AF28*1+AF29*0)/($B64*8)*100,"NA")</f>
        <v>65.178571428571431</v>
      </c>
      <c r="AG33" s="221">
        <f>IFERROR((AG21*8+AG22*7+AG23*6+AG24*5+AG25*4+AG26*3+AG27*2+AG28*1+AG29*0)/($B65*8)*100,"NA")</f>
        <v>66.071428571428569</v>
      </c>
      <c r="AH33" s="221">
        <f>IFERROR((AH21*8+AH22*7+AH23*6+AH24*5+AH25*4+AH26*3+AH27*2+AH28*1+AH29*0)/($B66*8)*100,"NA")</f>
        <v>50</v>
      </c>
      <c r="AI33" s="221" t="str">
        <f>IFERROR((AI21*8+AI22*7+AI23*6+AI24*5+AI25*4+AI26*3+AI27*2+AI28*1+AI29*0)/($B67*8)*100,"NA")</f>
        <v>NA</v>
      </c>
      <c r="AJ33" s="221">
        <f>IFERROR((AJ21*8+AJ22*7+AJ23*6+AJ24*5+AJ25*4+AJ26*3+AJ27*2+AJ28*1+AJ29*0)/($B68*8)*100,"NA")</f>
        <v>59.722222222222221</v>
      </c>
      <c r="AK33" s="221">
        <f>IFERROR((AK21*8+AK22*7+AK23*6+AK24*5+AK25*4+AK26*3+AK27*2+AK28*1+AK29*0)/($B69*8)*100,"NA")</f>
        <v>48.611111111111107</v>
      </c>
      <c r="AL33" s="221">
        <f>IFERROR((AL21*8+AL22*7+AL23*6+AL24*5+AL25*4+AL26*3+AL27*2+AL28*1+AL29*0)/($B70*8)*100,"NA")</f>
        <v>56.25</v>
      </c>
      <c r="AM33" s="221">
        <f>IFERROR((AM21*8+AM22*7+AM23*6+AM24*5+AM25*4+AM26*3+AM27*2+AM28*1+AM29*0)/($B71*8)*100,"NA")</f>
        <v>59.821428571428569</v>
      </c>
    </row>
    <row r="34" spans="1:39" ht="15.75" thickBot="1" x14ac:dyDescent="0.3">
      <c r="A34" s="112">
        <v>54</v>
      </c>
      <c r="B34" s="113">
        <f>COUNTIF(ENTRY!$F$3:$F$302,A34)+COUNTIF(ENTRY!$I$3:$I$302,A34)+COUNTIF(ENTRY!$L$3:$L$302,A34)+COUNTIF(ENTRY!$O$3:$O$302,A34)+COUNTIF(ENTRY!$R$3:$R$302,A34)+COUNTIF(ENTRY!$U$3:$U$302,A34)</f>
        <v>20</v>
      </c>
      <c r="C34" s="128" t="s">
        <v>22</v>
      </c>
      <c r="D34" s="127">
        <f>SUMPRODUCT((ENTRY!$AU$3:$BI$302=C34)*(ENTRY!$B$3:$B$302="S"))</f>
        <v>0</v>
      </c>
      <c r="E34" s="128" t="s">
        <v>22</v>
      </c>
      <c r="F34" s="127">
        <f>SUMPRODUCT((ENTRY!$AU$3:$BI$302=E34)*(ENTRY!$B$3:$B$302="S")*(ENTRY!$C$3:$C$302="M"))</f>
        <v>0</v>
      </c>
      <c r="G34" s="128" t="s">
        <v>22</v>
      </c>
      <c r="H34" s="127">
        <f>SUMPRODUCT((ENTRY!$AU$3:$BI$302=G34)*(ENTRY!$B$3:$B$302="S")*(ENTRY!$C$3:$C$302="F"))</f>
        <v>0</v>
      </c>
      <c r="I34"/>
      <c r="J34" s="137" t="s">
        <v>22</v>
      </c>
      <c r="K34" s="136">
        <f>SUMPRODUCT((ENTRY!$AU$3:$BI$302=J34)*(ENTRY!$B$3:$B$302="C"))</f>
        <v>0</v>
      </c>
      <c r="L34" s="137" t="s">
        <v>22</v>
      </c>
      <c r="M34" s="136">
        <f>SUMPRODUCT((ENTRY!$AU$3:$BI$302=L34)*(ENTRY!$B$3:$B$302="C")*(ENTRY!$C$3:$C$302="M"))</f>
        <v>0</v>
      </c>
      <c r="N34" s="137" t="s">
        <v>22</v>
      </c>
      <c r="O34" s="136">
        <f>SUMPRODUCT((ENTRY!$AU$3:$BI$302=N34)*(ENTRY!$B$3:$B$302="C")*(ENTRY!$C$3:$C$302="F"))</f>
        <v>0</v>
      </c>
      <c r="P34"/>
      <c r="Q34" s="145" t="s">
        <v>22</v>
      </c>
      <c r="R34" s="144">
        <f>SUMPRODUCT((ENTRY!$AU$3:$BI$302=Q34)*(ENTRY!$B$3:$B$302="H"))</f>
        <v>7</v>
      </c>
      <c r="S34" s="145" t="s">
        <v>22</v>
      </c>
      <c r="T34" s="144">
        <f>SUMPRODUCT((ENTRY!$AU$3:$BI$302=S34)*(ENTRY!$B$3:$B$302="H")*(ENTRY!$C$3:$C$302="M"))</f>
        <v>6</v>
      </c>
      <c r="U34" s="145" t="s">
        <v>22</v>
      </c>
      <c r="V34" s="144">
        <f>SUMPRODUCT((ENTRY!$AU$3:$BI$302=U34)*(ENTRY!$B$3:$B$302="H")*(ENTRY!$C$3:$C$302="F"))</f>
        <v>1</v>
      </c>
    </row>
    <row r="35" spans="1:39" ht="15.75" thickBot="1" x14ac:dyDescent="0.3">
      <c r="A35" s="112">
        <v>55</v>
      </c>
      <c r="B35" s="113">
        <f>COUNTIF(ENTRY!$F$3:$F$302,A35)+COUNTIF(ENTRY!$I$3:$I$302,A35)+COUNTIF(ENTRY!$L$3:$L$302,A35)+COUNTIF(ENTRY!$O$3:$O$302,A35)+COUNTIF(ENTRY!$R$3:$R$302,A35)+COUNTIF(ENTRY!$U$3:$U$302,A35)</f>
        <v>20</v>
      </c>
      <c r="C35" s="129" t="s">
        <v>23</v>
      </c>
      <c r="D35" s="127">
        <f>SUMPRODUCT((ENTRY!$AU$3:$BI$302=C35)*(ENTRY!$B$3:$B$302="S"))</f>
        <v>0</v>
      </c>
      <c r="E35" s="129" t="s">
        <v>23</v>
      </c>
      <c r="F35" s="127">
        <f>SUMPRODUCT((ENTRY!$AU$3:$BI$302=E35)*(ENTRY!$B$3:$B$302="S")*(ENTRY!$C$3:$C$302="M"))</f>
        <v>0</v>
      </c>
      <c r="G35" s="129" t="s">
        <v>23</v>
      </c>
      <c r="H35" s="127">
        <f>SUMPRODUCT((ENTRY!$AU$3:$BI$302=G35)*(ENTRY!$B$3:$B$302="S")*(ENTRY!$C$3:$C$302="F"))</f>
        <v>0</v>
      </c>
      <c r="I35"/>
      <c r="J35" s="138" t="s">
        <v>23</v>
      </c>
      <c r="K35" s="136">
        <f>SUMPRODUCT((ENTRY!$AU$3:$BI$302=J35)*(ENTRY!$B$3:$B$302="C"))</f>
        <v>0</v>
      </c>
      <c r="L35" s="138" t="s">
        <v>23</v>
      </c>
      <c r="M35" s="136">
        <f>SUMPRODUCT((ENTRY!$AU$3:$BI$302=L35)*(ENTRY!$B$3:$B$302="C")*(ENTRY!$C$3:$C$302="M"))</f>
        <v>0</v>
      </c>
      <c r="N35" s="138" t="s">
        <v>23</v>
      </c>
      <c r="O35" s="136">
        <f>SUMPRODUCT((ENTRY!$AU$3:$BI$302=N35)*(ENTRY!$B$3:$B$302="C")*(ENTRY!$C$3:$C$302="F"))</f>
        <v>0</v>
      </c>
      <c r="P35"/>
      <c r="Q35" s="146" t="s">
        <v>23</v>
      </c>
      <c r="R35" s="144">
        <f>SUMPRODUCT((ENTRY!$AU$3:$BI$302=Q35)*(ENTRY!$B$3:$B$302="H"))</f>
        <v>0</v>
      </c>
      <c r="S35" s="146" t="s">
        <v>23</v>
      </c>
      <c r="T35" s="144">
        <f>SUMPRODUCT((ENTRY!$AU$3:$BI$302=S35)*(ENTRY!$B$3:$B$302="H")*(ENTRY!$C$3:$C$302="M"))</f>
        <v>0</v>
      </c>
      <c r="U35" s="146" t="s">
        <v>23</v>
      </c>
      <c r="V35" s="144">
        <f>SUMPRODUCT((ENTRY!$AU$3:$BI$302=U35)*(ENTRY!$B$3:$B$302="H")*(ENTRY!$C$3:$C$302="F"))</f>
        <v>0</v>
      </c>
      <c r="X35" s="455" t="s">
        <v>44</v>
      </c>
      <c r="Y35" s="456"/>
      <c r="Z35" s="456"/>
      <c r="AA35" s="456"/>
      <c r="AB35" s="456"/>
      <c r="AC35" s="456"/>
      <c r="AD35" s="456"/>
      <c r="AE35" s="456"/>
      <c r="AF35" s="456"/>
      <c r="AG35" s="456"/>
      <c r="AH35" s="456"/>
      <c r="AI35" s="456"/>
      <c r="AJ35" s="456"/>
      <c r="AK35" s="456"/>
      <c r="AL35" s="456"/>
      <c r="AM35" s="457"/>
    </row>
    <row r="36" spans="1:39" ht="15.75" thickBot="1" x14ac:dyDescent="0.3">
      <c r="A36" s="112">
        <v>65</v>
      </c>
      <c r="B36" s="113">
        <f>COUNTIF(ENTRY!$F$3:$F$302,A36)+COUNTIF(ENTRY!$I$3:$I$302,A36)+COUNTIF(ENTRY!$L$3:$L$302,A36)+COUNTIF(ENTRY!$O$3:$O$302,A36)+COUNTIF(ENTRY!$R$3:$R$302,A36)+COUNTIF(ENTRY!$U$3:$U$302,A36)</f>
        <v>10</v>
      </c>
      <c r="C36"/>
      <c r="D36"/>
      <c r="E36"/>
      <c r="F36"/>
      <c r="G36"/>
      <c r="H36"/>
      <c r="I36"/>
      <c r="J36"/>
      <c r="K36"/>
      <c r="L36"/>
      <c r="M36"/>
      <c r="N36"/>
      <c r="O36"/>
      <c r="P36"/>
      <c r="Q36"/>
      <c r="R36"/>
      <c r="S36"/>
      <c r="X36" s="62" t="s">
        <v>29</v>
      </c>
      <c r="Y36" s="63">
        <f>Y4</f>
        <v>301</v>
      </c>
      <c r="Z36" s="63">
        <f t="shared" ref="Z36:AM36" si="6">Z4</f>
        <v>302</v>
      </c>
      <c r="AA36" s="63">
        <f t="shared" si="6"/>
        <v>27</v>
      </c>
      <c r="AB36" s="63">
        <f t="shared" si="6"/>
        <v>28</v>
      </c>
      <c r="AC36" s="63">
        <f t="shared" si="6"/>
        <v>29</v>
      </c>
      <c r="AD36" s="63">
        <f t="shared" si="6"/>
        <v>30</v>
      </c>
      <c r="AE36" s="63">
        <f t="shared" si="6"/>
        <v>41</v>
      </c>
      <c r="AF36" s="63">
        <f t="shared" si="6"/>
        <v>42</v>
      </c>
      <c r="AG36" s="63">
        <f t="shared" si="6"/>
        <v>43</v>
      </c>
      <c r="AH36" s="63">
        <f t="shared" si="6"/>
        <v>44</v>
      </c>
      <c r="AI36" s="63">
        <f t="shared" si="6"/>
        <v>48</v>
      </c>
      <c r="AJ36" s="63">
        <f t="shared" si="6"/>
        <v>54</v>
      </c>
      <c r="AK36" s="63">
        <f t="shared" si="6"/>
        <v>55</v>
      </c>
      <c r="AL36" s="63">
        <f t="shared" si="6"/>
        <v>65</v>
      </c>
      <c r="AM36" s="63">
        <f t="shared" si="6"/>
        <v>83</v>
      </c>
    </row>
    <row r="37" spans="1:39" ht="15.75" thickBot="1" x14ac:dyDescent="0.3">
      <c r="A37" s="114">
        <v>83</v>
      </c>
      <c r="B37" s="115">
        <f>COUNTIF(ENTRY!$F$3:$F$302,A37)+COUNTIF(ENTRY!$I$3:$I$302,A37)+COUNTIF(ENTRY!$L$3:$L$302,A37)+COUNTIF(ENTRY!$O$3:$O$302,A37)+COUNTIF(ENTRY!$R$3:$R$302,A37)+COUNTIF(ENTRY!$U$3:$U$302,A37)</f>
        <v>25</v>
      </c>
      <c r="C37" s="417" t="s">
        <v>111</v>
      </c>
      <c r="D37" s="418"/>
      <c r="E37" s="130" t="s">
        <v>10</v>
      </c>
      <c r="F37" s="131" t="s">
        <v>67</v>
      </c>
      <c r="G37" s="184" t="s">
        <v>59</v>
      </c>
      <c r="H37"/>
      <c r="I37"/>
      <c r="J37" s="441" t="s">
        <v>112</v>
      </c>
      <c r="K37" s="442"/>
      <c r="L37" s="139" t="s">
        <v>10</v>
      </c>
      <c r="M37" s="188" t="s">
        <v>67</v>
      </c>
      <c r="N37" s="183" t="s">
        <v>59</v>
      </c>
      <c r="O37"/>
      <c r="P37"/>
      <c r="Q37" s="437" t="s">
        <v>133</v>
      </c>
      <c r="R37" s="438"/>
      <c r="S37" s="147" t="s">
        <v>10</v>
      </c>
      <c r="T37" s="189" t="s">
        <v>67</v>
      </c>
      <c r="U37" s="182" t="s">
        <v>59</v>
      </c>
      <c r="V37" s="186"/>
      <c r="X37" s="64" t="s">
        <v>15</v>
      </c>
      <c r="Y37" s="65">
        <f>SUMPRODUCT((ENTRY!$C$3:$C$302="F")*(ENTRY!$F$3:$F$302=301)*(ENTRY!$H$3:$H$302=X37))+SUMPRODUCT((ENTRY!$C$3:$C$302="F")*(ENTRY!$I$3:$I$302=301)*(ENTRY!$K$3:$K$302=X37))+SUMPRODUCT((ENTRY!$C$3:$C$302="F")*(ENTRY!$L$3:$L$302=301)*(ENTRY!$N$3:$N$302=X37))+SUMPRODUCT((ENTRY!$C$3:$C$302="F")*(ENTRY!$O$3:$O$302=301)*(ENTRY!$Q$3:$Q$302=X37))+SUMPRODUCT((ENTRY!$C$3:$C$302="F")*(ENTRY!$R$3:$R$302=301)*(ENTRY!$T$3:$T$302=X37))+SUMPRODUCT((ENTRY!$C$3:$C$302="F")*(ENTRY!$U$3:$U$302=301)*(ENTRY!$W$3:$W$302=X21))</f>
        <v>11</v>
      </c>
      <c r="Z37" s="66">
        <f>SUMPRODUCT((ENTRY!$C$3:$C$302="F")*(ENTRY!$F$3:$F$302=302)*(ENTRY!$H$3:$H$302=X37))+SUMPRODUCT((ENTRY!$C$3:$C$302="F")*(ENTRY!$I$3:$I$302=302)*(ENTRY!$K$3:$K$302=X37))+SUMPRODUCT((ENTRY!$C$3:$C$302="F")*(ENTRY!$L$3:$L$302=302)*(ENTRY!$N$3:$N$302=X37))+SUMPRODUCT((ENTRY!$C$3:$C$302="F")*(ENTRY!$O$3:$O$302=302)*(ENTRY!$Q$3:$Q$302=X37))+SUMPRODUCT((ENTRY!$C$3:$C$302="F")*(ENTRY!$R$3:$R$302=302)*(ENTRY!$T$3:$T$302=X37))+SUMPRODUCT((ENTRY!$C$3:$C$302="F")*(ENTRY!$U$3:$U$302=302)*(ENTRY!$W$3:$W$302=X21))</f>
        <v>5</v>
      </c>
      <c r="AA37" s="66">
        <f>SUMPRODUCT((ENTRY!$C$3:$C$302="F")*(ENTRY!$F$3:$F$302=27)*(ENTRY!$H$3:$H$302=X37))+SUMPRODUCT((ENTRY!$C$3:$C$302="F")*(ENTRY!$I$3:$I$302=27)*(ENTRY!$K$3:$K$302=X37))+SUMPRODUCT((ENTRY!$C$3:$C$302="F")*(ENTRY!$L$3:$L$302=27)*(ENTRY!$N$3:$N$302=X37))+SUMPRODUCT((ENTRY!$C$3:$C$302="F")*(ENTRY!$O$3:$O$302=27)*(ENTRY!$Q$3:$Q$302=X37))+SUMPRODUCT((ENTRY!$C$3:$C$302="F")*(ENTRY!$R$3:$R$302=27)*(ENTRY!$T$3:$T$302=X37))+SUMPRODUCT((ENTRY!$C$3:$C$302="F")*(ENTRY!$U$3:$U$302=27)*(ENTRY!$W$3:$W$302=X21))</f>
        <v>5</v>
      </c>
      <c r="AB37" s="66">
        <f>SUMPRODUCT((ENTRY!$C$3:$C$302="F")*(ENTRY!$F$3:$F$302=28)*(ENTRY!$H$3:$H$302=X37))+SUMPRODUCT((ENTRY!$C$3:$C$302="F")*(ENTRY!$I$3:$I$302=28)*(ENTRY!$K$3:$K$302=X37))+SUMPRODUCT((ENTRY!$C$3:$C$302="F")*(ENTRY!$L$3:$L$302=28)*(ENTRY!$N$3:$N$302=X37))+SUMPRODUCT((ENTRY!$C$3:$C$302="F")*(ENTRY!$O$3:$O$302=28)*(ENTRY!$Q$3:$Q$302=X37))+SUMPRODUCT((ENTRY!$C$3:$C$302="F")*(ENTRY!$R$3:$R$302=28)*(ENTRY!$T$3:$T$302=X37))+SUMPRODUCT((ENTRY!$C$3:$C$302="F")*(ENTRY!$U$3:$U$302=28)*(ENTRY!$W$3:$W$302=X21))</f>
        <v>3</v>
      </c>
      <c r="AC37" s="66">
        <f>SUMPRODUCT((ENTRY!$C$3:$C$302="F")*(ENTRY!$F$3:$F$302=29)*(ENTRY!$H$3:$H$302=X37))+SUMPRODUCT((ENTRY!$C$3:$C$302="F")*(ENTRY!$I$3:$I$302=29)*(ENTRY!$K$3:$K$302=X37))+SUMPRODUCT((ENTRY!$C$3:$C$302="F")*(ENTRY!$L$3:$L$302=29)*(ENTRY!$N$3:$N$302=X37))+SUMPRODUCT((ENTRY!$C$3:$C$302="F")*(ENTRY!$O$3:$O$302=29)*(ENTRY!$Q$3:$Q$302=X37))+SUMPRODUCT((ENTRY!$C$3:$C$302="F")*(ENTRY!$R$3:$R$302=29)*(ENTRY!$T$3:$T$302=X37))+SUMPRODUCT((ENTRY!$C$3:$C$302="F")*(ENTRY!$U$3:$U$302=29)*(ENTRY!$W$3:$W$302=X21))</f>
        <v>4</v>
      </c>
      <c r="AD37" s="66">
        <f>SUMPRODUCT((ENTRY!$C$3:$C$302="F")*(ENTRY!$F$3:$F$302=30)*(ENTRY!$H$3:$H$302=X37))+SUMPRODUCT((ENTRY!$C$3:$C$302="F")*(ENTRY!$I$3:$I$302=30)*(ENTRY!$K$3:$K$302=X37))+SUMPRODUCT((ENTRY!$C$3:$C$302="F")*(ENTRY!$L$3:$L$302=30)*(ENTRY!$N$3:$N$302=X37))+SUMPRODUCT((ENTRY!$C$3:$C$302="F")*(ENTRY!$O$3:$O$302=30)*(ENTRY!$Q$3:$Q$302=X37))+SUMPRODUCT((ENTRY!$C$3:$C$302="F")*(ENTRY!$R$3:$R$302=30)*(ENTRY!$T$3:$T$302=X37))+SUMPRODUCT((ENTRY!$C$3:$C$302="F")*(ENTRY!$U$3:$U$302=30)*(ENTRY!$W$3:$W$302=X21))</f>
        <v>3</v>
      </c>
      <c r="AE37" s="66">
        <f>SUMPRODUCT((ENTRY!$C$3:$C$302="F")*(ENTRY!$F$3:$F$302=41)*(ENTRY!$H$3:$H$302=X37))+SUMPRODUCT((ENTRY!$C$3:$C$302="F")*(ENTRY!$I$3:$I$302=41)*(ENTRY!$K$3:$K$302=X37))+SUMPRODUCT((ENTRY!$C$3:$C$302="F")*(ENTRY!$L$3:$L$302=41)*(ENTRY!$N$3:$N$302=X37))+SUMPRODUCT((ENTRY!$C$3:$C$302="F")*(ENTRY!$O$3:$O$302=41)*(ENTRY!$Q$3:$Q$302=X37))+SUMPRODUCT((ENTRY!$C$3:$C$302="F")*(ENTRY!$R$3:$R$302=41)*(ENTRY!$T$3:$T$302=X37))+SUMPRODUCT((ENTRY!$C$3:$C$302="F")*(ENTRY!$U$3:$U$302=41)*(ENTRY!$W$3:$W$302=X21))</f>
        <v>1</v>
      </c>
      <c r="AF37" s="66">
        <f>SUMPRODUCT((ENTRY!$C$3:$C$302="F")*(ENTRY!$F$3:$F$302=42)*(ENTRY!$H$3:$H$302=X37))+SUMPRODUCT((ENTRY!$C$3:$C$302="F")*(ENTRY!$I$3:$I$302=42)*(ENTRY!$K$3:$K$302=X37))+SUMPRODUCT((ENTRY!$C$3:$C$302="F")*(ENTRY!$L$3:$L$302=42)*(ENTRY!$N$3:$N$302=X37))+SUMPRODUCT((ENTRY!$C$3:$C$302="F")*(ENTRY!$O$3:$O$302=42)*(ENTRY!$Q$3:$Q$302=X37))+SUMPRODUCT((ENTRY!$C$3:$C$302="F")*(ENTRY!$R$3:$R$302=42)*(ENTRY!$T$3:$T$302=X37))+SUMPRODUCT((ENTRY!$C$3:$C$302="F")*(ENTRY!$U$3:$U$302=42)*(ENTRY!$W$3:$W$302=X21))</f>
        <v>2</v>
      </c>
      <c r="AG37" s="66">
        <f>SUMPRODUCT((ENTRY!$C$3:$C$302="F")*(ENTRY!$F$3:$F$302=43)*(ENTRY!$H$3:$H$302=X37))+SUMPRODUCT((ENTRY!$C$3:$C$302="F")*(ENTRY!$I$3:$I$302=43)*(ENTRY!$K$3:$K$302=X37))+SUMPRODUCT((ENTRY!$C$3:$C$302="F")*(ENTRY!$L$3:$L$302=43)*(ENTRY!$N$3:$N$302=X37))+SUMPRODUCT((ENTRY!$C$3:$C$302="F")*(ENTRY!$O$3:$O$302=43)*(ENTRY!$Q$3:$Q$302=X37))+SUMPRODUCT((ENTRY!$C$3:$C$302="F")*(ENTRY!$R$3:$R$302=43)*(ENTRY!$T$3:$T$302=X37))+SUMPRODUCT((ENTRY!$C$3:$C$302="F")*(ENTRY!$U$3:$U$302=43)*(ENTRY!$W$3:$W$302=X21))</f>
        <v>3</v>
      </c>
      <c r="AH37" s="66">
        <f>SUMPRODUCT((ENTRY!$C$3:$C$302="F")*(ENTRY!$F$3:$F$302=44)*(ENTRY!$H$3:$H$302=X37))+SUMPRODUCT((ENTRY!$C$3:$C$302="F")*(ENTRY!$I$3:$I$302=44)*(ENTRY!$K$3:$K$302=X37))+SUMPRODUCT((ENTRY!$C$3:$C$302="F")*(ENTRY!$L$3:$L$302=44)*(ENTRY!$N$3:$N$302=X37))+SUMPRODUCT((ENTRY!$C$3:$C$302="F")*(ENTRY!$O$3:$O$302=44)*(ENTRY!$Q$3:$Q$302=X37))+SUMPRODUCT((ENTRY!$C$3:$C$302="F")*(ENTRY!$R$3:$R$302=44)*(ENTRY!$T$3:$T$302=X37))+SUMPRODUCT((ENTRY!$C$3:$C$302="F")*(ENTRY!$U$3:$U$302=44)*(ENTRY!$W$3:$W$302=X21))</f>
        <v>3</v>
      </c>
      <c r="AI37" s="66">
        <f>SUMPRODUCT((ENTRY!$C$3:$C$302="F")*(ENTRY!$F$3:$F$302=48)*(ENTRY!$H$3:$H$302=X37))+SUMPRODUCT((ENTRY!$C$3:$C$302="F")*(ENTRY!$I$3:$I$302=44)*(ENTRY!$K$3:$K$302=X37))+SUMPRODUCT((ENTRY!$C$3:$C$302="F")*(ENTRY!$L$3:$L$302=48)*(ENTRY!$N$3:$N$302=X37))+SUMPRODUCT((ENTRY!$C$3:$C$302="F")*(ENTRY!$O$3:$O$302=48)*(ENTRY!$Q$3:$Q$302=X37))+SUMPRODUCT((ENTRY!$C$3:$C$302="F")*(ENTRY!$R$3:$R$302=48)*(ENTRY!$T$3:$T$302=X37))+SUMPRODUCT((ENTRY!$C$3:$C$302="F")*(ENTRY!$U$3:$U$302=48)*(ENTRY!$W$3:$W$302=X21))</f>
        <v>0</v>
      </c>
      <c r="AJ37" s="66">
        <f>SUMPRODUCT((ENTRY!$C$3:$C$302="F")*(ENTRY!$F$3:$F$302=54)*(ENTRY!$H$3:$H$302=X37))+SUMPRODUCT((ENTRY!$C$3:$C$302="F")*(ENTRY!$I$3:$I$302=54)*(ENTRY!$K$3:$K$302=X37))+SUMPRODUCT((ENTRY!$C$3:$C$302="F")*(ENTRY!$L$3:$L$302=54)*(ENTRY!$N$3:$N$302=X37))+SUMPRODUCT((ENTRY!$C$3:$C$302="F")*(ENTRY!$O$3:$O$302=54)*(ENTRY!$Q$3:$Q$302=X37))+SUMPRODUCT((ENTRY!$C$3:$C$302="F")*(ENTRY!$R$3:$R$302=54)*(ENTRY!$T$3:$T$302=X37))+SUMPRODUCT((ENTRY!$C$3:$C$302="F")*(ENTRY!$U$3:$U$302=54)*(ENTRY!$W$3:$W$302=X21))</f>
        <v>0</v>
      </c>
      <c r="AK37" s="66">
        <f>SUMPRODUCT((ENTRY!$C$3:$C$302="F")*(ENTRY!$F$3:$F$302=55)*(ENTRY!$H$3:$H$302=X37))+SUMPRODUCT((ENTRY!$C$3:$C$302="F")*(ENTRY!$I$3:$I$302=55)*(ENTRY!$K$3:$K$302=X37))+SUMPRODUCT((ENTRY!$C$3:$C$302="F")*(ENTRY!$L$3:$L$302=55)*(ENTRY!$N$3:$N$302=X37))+SUMPRODUCT((ENTRY!$C$3:$C$302="F")*(ENTRY!$O$3:$O$302=55)*(ENTRY!$Q$3:$Q$302=X37))+SUMPRODUCT((ENTRY!$C$3:$C$302="F")*(ENTRY!$R$3:$R$302=55)*(ENTRY!$T$3:$T$302=X37))+SUMPRODUCT((ENTRY!$C$3:$C$302="F")*(ENTRY!$U$3:$U$302=55)*(ENTRY!$W$3:$W$302=X21))</f>
        <v>0</v>
      </c>
      <c r="AL37" s="67">
        <f>SUMPRODUCT((ENTRY!$C$3:$C$302="F")*(ENTRY!$F$3:$F$302=65)*(ENTRY!$H$3:$H$302=X37))+SUMPRODUCT((ENTRY!$C$3:$C$302="F")*(ENTRY!$I$3:$I$302=65)*(ENTRY!$K$3:$K$302=X37))+SUMPRODUCT((ENTRY!$C$3:$C$302="F")*(ENTRY!$L$3:$L$302=65)*(ENTRY!$N$3:$N$302=X37))+SUMPRODUCT((ENTRY!$C$3:$C$302="F")*(ENTRY!$O$3:$O$302=65)*(ENTRY!$Q$3:$Q$302=X37))+SUMPRODUCT((ENTRY!$C$3:$C$302="F")*(ENTRY!$R$3:$R$302=65)*(ENTRY!$T$3:$T$302=X37))+SUMPRODUCT((ENTRY!$C$3:$C$302="F")*(ENTRY!$U$3:$U$302=65)*(ENTRY!$W$3:$W$302=X21))</f>
        <v>0</v>
      </c>
      <c r="AM37" s="68">
        <f>SUMPRODUCT((ENTRY!$C$3:$C$302="F")*(ENTRY!$F$3:$F$302=83)*(ENTRY!$H$3:$H$302=X37))+SUMPRODUCT((ENTRY!$C$3:$C$302="F")*(ENTRY!$I$3:$I$302=83)*(ENTRY!$K$3:$K$302=X37))+SUMPRODUCT((ENTRY!$C$3:$C$302="F")*(ENTRY!$L$3:$L$302=83)*(ENTRY!$N$3:$N$302=X37))+SUMPRODUCT((ENTRY!$C$3:$C$302="F")*(ENTRY!$O$3:$O$302=83)*(ENTRY!$Q$3:$Q$302=X37))+SUMPRODUCT((ENTRY!$C$3:$C$302="F")*(ENTRY!$R$3:$R$302=83)*(ENTRY!$T$3:$T$302=X37))+SUMPRODUCT((ENTRY!$C$3:$C$302="F")*(ENTRY!$U$3:$U$302=83)*(ENTRY!$W$3:$W$302=X21))</f>
        <v>1</v>
      </c>
    </row>
    <row r="38" spans="1:39" ht="15.75" thickBot="1" x14ac:dyDescent="0.3">
      <c r="C38" s="419"/>
      <c r="D38" s="420"/>
      <c r="E38" s="132">
        <f>IFERROR((D27*8+D28*7+D29*6+D30*5+D31*4+D32*3+D33*2+D34*1+D35*0)/C54*2.5,"NA")</f>
        <v>67.903225806451616</v>
      </c>
      <c r="F38" s="133">
        <f>IFERROR((F27*8+F28*7+F29*6+F30*5+F31*4+F32*3+F33*2+F34*1+F35*0)/C62 *2.5,"NA")</f>
        <v>62.142857142857146</v>
      </c>
      <c r="G38" s="134">
        <f>IFERROR((H27*8+H28*7+H29*6+H30*5+H31*4+H32*3+H33*2+H34*1+H35*0)/C58 *2.5,"NA")</f>
        <v>72.647058823529406</v>
      </c>
      <c r="H38"/>
      <c r="I38"/>
      <c r="J38" s="443"/>
      <c r="K38" s="444"/>
      <c r="L38" s="140">
        <f>IFERROR((K27*8+K28*7+K29*6+K30*5+K31*4+K32*3+K33*2+K34*1+K35*0)/I54*2.5,"NA")</f>
        <v>64.375</v>
      </c>
      <c r="M38" s="141">
        <f>IFERROR((M27*8+M28*7+M29*6+M30*5+M31*4+M32*3+M33*2+M34*1+M35*0)/I62*2.5,"NA")</f>
        <v>55</v>
      </c>
      <c r="N38" s="142">
        <f>IFERROR((O27*8+O28*7+O29*6+O30*5+O31*4+O32*3+O33*2+O34*1+O35*0)/I58 *2.5,"NA")</f>
        <v>72.045454545454547</v>
      </c>
      <c r="O38"/>
      <c r="P38"/>
      <c r="Q38" s="439"/>
      <c r="R38" s="440"/>
      <c r="S38" s="148">
        <f>IFERROR((R27*8+R28*7+R29*6+R30*5+R31*4+R32*3+R33*2+R34*1+R35*0)/O54*2.5,"NA")</f>
        <v>62.589285714285708</v>
      </c>
      <c r="T38" s="149">
        <f>IFERROR((T27*8+T28*7+T29*6+T30*5+T31*4+T32*3+T33*2+T34*1+T35*0)/O62 *2.5,"NA")</f>
        <v>57.833333333333329</v>
      </c>
      <c r="U38" s="187">
        <f>IFERROR((V27*8+V28*7+V29*6+V30*5+V31*4+V32*3+V33*2+V34*1+V35*0)/O58 *2.5,"NA")</f>
        <v>68.07692307692308</v>
      </c>
      <c r="X38" s="69" t="s">
        <v>16</v>
      </c>
      <c r="Y38" s="65">
        <f>SUMPRODUCT((ENTRY!$C$3:$C$302="F")*(ENTRY!$F$3:$F$302=301)*(ENTRY!$H$3:$H$302=X38))+SUMPRODUCT((ENTRY!$C$3:$C$302="F")*(ENTRY!$I$3:$I$302=301)*(ENTRY!$K$3:$K$302=X38))+SUMPRODUCT((ENTRY!$C$3:$C$302="F")*(ENTRY!$L$3:$L$302=301)*(ENTRY!$N$3:$N$302=X38))+SUMPRODUCT((ENTRY!$C$3:$C$302="F")*(ENTRY!$O$3:$O$302=301)*(ENTRY!$Q$3:$Q$302=X38))+SUMPRODUCT((ENTRY!$C$3:$C$302="F")*(ENTRY!$R$3:$R$302=301)*(ENTRY!$T$3:$T$302=X38))+SUMPRODUCT((ENTRY!$C$3:$C$302="F")*(ENTRY!$U$3:$U$302=301)*(ENTRY!$W$3:$W$302=X22))</f>
        <v>7</v>
      </c>
      <c r="Z38" s="66">
        <f>SUMPRODUCT((ENTRY!$C$3:$C$302="F")*(ENTRY!$F$3:$F$302=302)*(ENTRY!$H$3:$H$302=X38))+SUMPRODUCT((ENTRY!$C$3:$C$302="F")*(ENTRY!$I$3:$I$302=302)*(ENTRY!$K$3:$K$302=X38))+SUMPRODUCT((ENTRY!$C$3:$C$302="F")*(ENTRY!$L$3:$L$302=302)*(ENTRY!$N$3:$N$302=X38))+SUMPRODUCT((ENTRY!$C$3:$C$302="F")*(ENTRY!$O$3:$O$302=302)*(ENTRY!$Q$3:$Q$302=X38))+SUMPRODUCT((ENTRY!$C$3:$C$302="F")*(ENTRY!$R$3:$R$302=302)*(ENTRY!$T$3:$T$302=X38))+SUMPRODUCT((ENTRY!$C$3:$C$302="F")*(ENTRY!$U$3:$U$302=302)*(ENTRY!$W$3:$W$302=X22))</f>
        <v>9</v>
      </c>
      <c r="AA38" s="66">
        <f>SUMPRODUCT((ENTRY!$C$3:$C$302="F")*(ENTRY!$F$3:$F$302=27)*(ENTRY!$H$3:$H$302=X38))+SUMPRODUCT((ENTRY!$C$3:$C$302="F")*(ENTRY!$I$3:$I$302=27)*(ENTRY!$K$3:$K$302=X38))+SUMPRODUCT((ENTRY!$C$3:$C$302="F")*(ENTRY!$L$3:$L$302=27)*(ENTRY!$N$3:$N$302=X38))+SUMPRODUCT((ENTRY!$C$3:$C$302="F")*(ENTRY!$O$3:$O$302=27)*(ENTRY!$Q$3:$Q$302=X38))+SUMPRODUCT((ENTRY!$C$3:$C$302="F")*(ENTRY!$R$3:$R$302=27)*(ENTRY!$T$3:$T$302=X38))+SUMPRODUCT((ENTRY!$C$3:$C$302="F")*(ENTRY!$U$3:$U$302=27)*(ENTRY!$W$3:$W$302=X22))</f>
        <v>0</v>
      </c>
      <c r="AB38" s="66">
        <f>SUMPRODUCT((ENTRY!$C$3:$C$302="F")*(ENTRY!$F$3:$F$302=28)*(ENTRY!$H$3:$H$302=X38))+SUMPRODUCT((ENTRY!$C$3:$C$302="F")*(ENTRY!$I$3:$I$302=28)*(ENTRY!$K$3:$K$302=X38))+SUMPRODUCT((ENTRY!$C$3:$C$302="F")*(ENTRY!$L$3:$L$302=28)*(ENTRY!$N$3:$N$302=X38))+SUMPRODUCT((ENTRY!$C$3:$C$302="F")*(ENTRY!$O$3:$O$302=28)*(ENTRY!$Q$3:$Q$302=X38))+SUMPRODUCT((ENTRY!$C$3:$C$302="F")*(ENTRY!$R$3:$R$302=28)*(ENTRY!$T$3:$T$302=X38))+SUMPRODUCT((ENTRY!$C$3:$C$302="F")*(ENTRY!$U$3:$U$302=28)*(ENTRY!$W$3:$W$302=X22))</f>
        <v>0</v>
      </c>
      <c r="AC38" s="66">
        <f>SUMPRODUCT((ENTRY!$C$3:$C$302="F")*(ENTRY!$F$3:$F$302=29)*(ENTRY!$H$3:$H$302=X38))+SUMPRODUCT((ENTRY!$C$3:$C$302="F")*(ENTRY!$I$3:$I$302=29)*(ENTRY!$K$3:$K$302=X38))+SUMPRODUCT((ENTRY!$C$3:$C$302="F")*(ENTRY!$L$3:$L$302=29)*(ENTRY!$N$3:$N$302=X38))+SUMPRODUCT((ENTRY!$C$3:$C$302="F")*(ENTRY!$O$3:$O$302=29)*(ENTRY!$Q$3:$Q$302=X38))+SUMPRODUCT((ENTRY!$C$3:$C$302="F")*(ENTRY!$R$3:$R$302=29)*(ENTRY!$T$3:$T$302=X38))+SUMPRODUCT((ENTRY!$C$3:$C$302="F")*(ENTRY!$U$3:$U$302=29)*(ENTRY!$W$3:$W$302=X22))</f>
        <v>4</v>
      </c>
      <c r="AD38" s="66">
        <f>SUMPRODUCT((ENTRY!$C$3:$C$302="F")*(ENTRY!$F$3:$F$302=30)*(ENTRY!$H$3:$H$302=X38))+SUMPRODUCT((ENTRY!$C$3:$C$302="F")*(ENTRY!$I$3:$I$302=30)*(ENTRY!$K$3:$K$302=X38))+SUMPRODUCT((ENTRY!$C$3:$C$302="F")*(ENTRY!$L$3:$L$302=30)*(ENTRY!$N$3:$N$302=X38))+SUMPRODUCT((ENTRY!$C$3:$C$302="F")*(ENTRY!$O$3:$O$302=30)*(ENTRY!$Q$3:$Q$302=X38))+SUMPRODUCT((ENTRY!$C$3:$C$302="F")*(ENTRY!$R$3:$R$302=30)*(ENTRY!$T$3:$T$302=X38))+SUMPRODUCT((ENTRY!$C$3:$C$302="F")*(ENTRY!$U$3:$U$302=30)*(ENTRY!$W$3:$W$302=X22))</f>
        <v>5</v>
      </c>
      <c r="AE38" s="66">
        <f>SUMPRODUCT((ENTRY!$C$3:$C$302="F")*(ENTRY!$F$3:$F$302=41)*(ENTRY!$H$3:$H$302=X38))+SUMPRODUCT((ENTRY!$C$3:$C$302="F")*(ENTRY!$I$3:$I$302=41)*(ENTRY!$K$3:$K$302=X38))+SUMPRODUCT((ENTRY!$C$3:$C$302="F")*(ENTRY!$L$3:$L$302=41)*(ENTRY!$N$3:$N$302=X38))+SUMPRODUCT((ENTRY!$C$3:$C$302="F")*(ENTRY!$O$3:$O$302=41)*(ENTRY!$Q$3:$Q$302=X38))+SUMPRODUCT((ENTRY!$C$3:$C$302="F")*(ENTRY!$R$3:$R$302=41)*(ENTRY!$T$3:$T$302=X38))+SUMPRODUCT((ENTRY!$C$3:$C$302="F")*(ENTRY!$U$3:$U$302=41)*(ENTRY!$W$3:$W$302=X22))</f>
        <v>1</v>
      </c>
      <c r="AF38" s="66">
        <f>SUMPRODUCT((ENTRY!$C$3:$C$302="F")*(ENTRY!$F$3:$F$302=42)*(ENTRY!$H$3:$H$302=X38))+SUMPRODUCT((ENTRY!$C$3:$C$302="F")*(ENTRY!$I$3:$I$302=42)*(ENTRY!$K$3:$K$302=X38))+SUMPRODUCT((ENTRY!$C$3:$C$302="F")*(ENTRY!$L$3:$L$302=42)*(ENTRY!$N$3:$N$302=X38))+SUMPRODUCT((ENTRY!$C$3:$C$302="F")*(ENTRY!$O$3:$O$302=42)*(ENTRY!$Q$3:$Q$302=X38))+SUMPRODUCT((ENTRY!$C$3:$C$302="F")*(ENTRY!$R$3:$R$302=42)*(ENTRY!$T$3:$T$302=X38))+SUMPRODUCT((ENTRY!$C$3:$C$302="F")*(ENTRY!$U$3:$U$302=42)*(ENTRY!$W$3:$W$302=X22))</f>
        <v>2</v>
      </c>
      <c r="AG38" s="66">
        <f>SUMPRODUCT((ENTRY!$C$3:$C$302="F")*(ENTRY!$F$3:$F$302=43)*(ENTRY!$H$3:$H$302=X38))+SUMPRODUCT((ENTRY!$C$3:$C$302="F")*(ENTRY!$I$3:$I$302=43)*(ENTRY!$K$3:$K$302=X38))+SUMPRODUCT((ENTRY!$C$3:$C$302="F")*(ENTRY!$L$3:$L$302=43)*(ENTRY!$N$3:$N$302=X38))+SUMPRODUCT((ENTRY!$C$3:$C$302="F")*(ENTRY!$O$3:$O$302=43)*(ENTRY!$Q$3:$Q$302=X38))+SUMPRODUCT((ENTRY!$C$3:$C$302="F")*(ENTRY!$R$3:$R$302=43)*(ENTRY!$T$3:$T$302=X38))+SUMPRODUCT((ENTRY!$C$3:$C$302="F")*(ENTRY!$U$3:$U$302=43)*(ENTRY!$W$3:$W$302=X22))</f>
        <v>4</v>
      </c>
      <c r="AH38" s="66">
        <f>SUMPRODUCT((ENTRY!$C$3:$C$302="F")*(ENTRY!$F$3:$F$302=44)*(ENTRY!$H$3:$H$302=X38))+SUMPRODUCT((ENTRY!$C$3:$C$302="F")*(ENTRY!$I$3:$I$302=44)*(ENTRY!$K$3:$K$302=X38))+SUMPRODUCT((ENTRY!$C$3:$C$302="F")*(ENTRY!$L$3:$L$302=44)*(ENTRY!$N$3:$N$302=X38))+SUMPRODUCT((ENTRY!$C$3:$C$302="F")*(ENTRY!$O$3:$O$302=44)*(ENTRY!$Q$3:$Q$302=X38))+SUMPRODUCT((ENTRY!$C$3:$C$302="F")*(ENTRY!$R$3:$R$302=44)*(ENTRY!$T$3:$T$302=X38))+SUMPRODUCT((ENTRY!$C$3:$C$302="F")*(ENTRY!$U$3:$U$302=44)*(ENTRY!$W$3:$W$302=X22))</f>
        <v>1</v>
      </c>
      <c r="AI38" s="66">
        <f>SUMPRODUCT((ENTRY!$C$3:$C$302="F")*(ENTRY!$F$3:$F$302=48)*(ENTRY!$H$3:$H$302=X38))+SUMPRODUCT((ENTRY!$C$3:$C$302="F")*(ENTRY!$I$3:$I$302=44)*(ENTRY!$K$3:$K$302=X38))+SUMPRODUCT((ENTRY!$C$3:$C$302="F")*(ENTRY!$L$3:$L$302=48)*(ENTRY!$N$3:$N$302=X38))+SUMPRODUCT((ENTRY!$C$3:$C$302="F")*(ENTRY!$O$3:$O$302=48)*(ENTRY!$Q$3:$Q$302=X38))+SUMPRODUCT((ENTRY!$C$3:$C$302="F")*(ENTRY!$R$3:$R$302=48)*(ENTRY!$T$3:$T$302=X38))+SUMPRODUCT((ENTRY!$C$3:$C$302="F")*(ENTRY!$U$3:$U$302=48)*(ENTRY!$W$3:$W$302=X22))</f>
        <v>0</v>
      </c>
      <c r="AJ38" s="66">
        <f>SUMPRODUCT((ENTRY!$C$3:$C$302="F")*(ENTRY!$F$3:$F$302=54)*(ENTRY!$H$3:$H$302=X38))+SUMPRODUCT((ENTRY!$C$3:$C$302="F")*(ENTRY!$I$3:$I$302=54)*(ENTRY!$K$3:$K$302=X38))+SUMPRODUCT((ENTRY!$C$3:$C$302="F")*(ENTRY!$L$3:$L$302=54)*(ENTRY!$N$3:$N$302=X38))+SUMPRODUCT((ENTRY!$C$3:$C$302="F")*(ENTRY!$O$3:$O$302=54)*(ENTRY!$Q$3:$Q$302=X38))+SUMPRODUCT((ENTRY!$C$3:$C$302="F")*(ENTRY!$R$3:$R$302=54)*(ENTRY!$T$3:$T$302=X38))+SUMPRODUCT((ENTRY!$C$3:$C$302="F")*(ENTRY!$U$3:$U$302=54)*(ENTRY!$W$3:$W$302=X22))</f>
        <v>4</v>
      </c>
      <c r="AK38" s="66">
        <f>SUMPRODUCT((ENTRY!$C$3:$C$302="F")*(ENTRY!$F$3:$F$302=55)*(ENTRY!$H$3:$H$302=X38))+SUMPRODUCT((ENTRY!$C$3:$C$302="F")*(ENTRY!$I$3:$I$302=55)*(ENTRY!$K$3:$K$302=X38))+SUMPRODUCT((ENTRY!$C$3:$C$302="F")*(ENTRY!$L$3:$L$302=55)*(ENTRY!$N$3:$N$302=X38))+SUMPRODUCT((ENTRY!$C$3:$C$302="F")*(ENTRY!$O$3:$O$302=55)*(ENTRY!$Q$3:$Q$302=X38))+SUMPRODUCT((ENTRY!$C$3:$C$302="F")*(ENTRY!$R$3:$R$302=55)*(ENTRY!$T$3:$T$302=X38))+SUMPRODUCT((ENTRY!$C$3:$C$302="F")*(ENTRY!$U$3:$U$302=55)*(ENTRY!$W$3:$W$302=X22))</f>
        <v>1</v>
      </c>
      <c r="AL38" s="67">
        <f>SUMPRODUCT((ENTRY!$C$3:$C$302="F")*(ENTRY!$F$3:$F$302=65)*(ENTRY!$H$3:$H$302=X38))+SUMPRODUCT((ENTRY!$C$3:$C$302="F")*(ENTRY!$I$3:$I$302=65)*(ENTRY!$K$3:$K$302=X38))+SUMPRODUCT((ENTRY!$C$3:$C$302="F")*(ENTRY!$L$3:$L$302=65)*(ENTRY!$N$3:$N$302=X38))+SUMPRODUCT((ENTRY!$C$3:$C$302="F")*(ENTRY!$O$3:$O$302=65)*(ENTRY!$Q$3:$Q$302=X38))+SUMPRODUCT((ENTRY!$C$3:$C$302="F")*(ENTRY!$R$3:$R$302=65)*(ENTRY!$T$3:$T$302=X38))+SUMPRODUCT((ENTRY!$C$3:$C$302="F")*(ENTRY!$U$3:$U$302=65)*(ENTRY!$W$3:$W$302=X22))</f>
        <v>1</v>
      </c>
      <c r="AM38" s="68">
        <f>SUMPRODUCT((ENTRY!$C$3:$C$302="F")*(ENTRY!$F$3:$F$302=83)*(ENTRY!$H$3:$H$302=X38))+SUMPRODUCT((ENTRY!$C$3:$C$302="F")*(ENTRY!$I$3:$I$302=83)*(ENTRY!$K$3:$K$302=X38))+SUMPRODUCT((ENTRY!$C$3:$C$302="F")*(ENTRY!$L$3:$L$302=83)*(ENTRY!$N$3:$N$302=X38))+SUMPRODUCT((ENTRY!$C$3:$C$302="F")*(ENTRY!$O$3:$O$302=83)*(ENTRY!$Q$3:$Q$302=X38))+SUMPRODUCT((ENTRY!$C$3:$C$302="F")*(ENTRY!$R$3:$R$302=83)*(ENTRY!$T$3:$T$302=X38))+SUMPRODUCT((ENTRY!$C$3:$C$302="F")*(ENTRY!$U$3:$U$302=83)*(ENTRY!$W$3:$W$302=X22))</f>
        <v>0</v>
      </c>
    </row>
    <row r="39" spans="1:39" ht="15.75" thickBot="1" x14ac:dyDescent="0.3">
      <c r="A39" s="471" t="s">
        <v>79</v>
      </c>
      <c r="B39" s="472"/>
      <c r="T39" s="6"/>
      <c r="U39" s="5"/>
      <c r="X39" s="69" t="s">
        <v>17</v>
      </c>
      <c r="Y39" s="65">
        <f>SUMPRODUCT((ENTRY!$C$3:$C$302="F")*(ENTRY!$F$3:$F$302=301)*(ENTRY!$H$3:$H$302=X39))+SUMPRODUCT((ENTRY!$C$3:$C$302="F")*(ENTRY!$I$3:$I$302=301)*(ENTRY!$K$3:$K$302=X39))+SUMPRODUCT((ENTRY!$C$3:$C$302="F")*(ENTRY!$L$3:$L$302=301)*(ENTRY!$N$3:$N$302=X39))+SUMPRODUCT((ENTRY!$C$3:$C$302="F")*(ENTRY!$O$3:$O$302=301)*(ENTRY!$Q$3:$Q$302=X39))+SUMPRODUCT((ENTRY!$C$3:$C$302="F")*(ENTRY!$R$3:$R$302=301)*(ENTRY!$T$3:$T$302=X39))+SUMPRODUCT((ENTRY!$C$3:$C$302="F")*(ENTRY!$U$3:$U$302=301)*(ENTRY!$W$3:$W$302=X23))</f>
        <v>9</v>
      </c>
      <c r="Z39" s="66">
        <f>SUMPRODUCT((ENTRY!$C$3:$C$302="F")*(ENTRY!$F$3:$F$302=302)*(ENTRY!$H$3:$H$302=X39))+SUMPRODUCT((ENTRY!$C$3:$C$302="F")*(ENTRY!$I$3:$I$302=302)*(ENTRY!$K$3:$K$302=X39))+SUMPRODUCT((ENTRY!$C$3:$C$302="F")*(ENTRY!$L$3:$L$302=302)*(ENTRY!$N$3:$N$302=X39))+SUMPRODUCT((ENTRY!$C$3:$C$302="F")*(ENTRY!$O$3:$O$302=302)*(ENTRY!$Q$3:$Q$302=X39))+SUMPRODUCT((ENTRY!$C$3:$C$302="F")*(ENTRY!$R$3:$R$302=302)*(ENTRY!$T$3:$T$302=X39))+SUMPRODUCT((ENTRY!$C$3:$C$302="F")*(ENTRY!$U$3:$U$302=302)*(ENTRY!$W$3:$W$302=X23))</f>
        <v>3</v>
      </c>
      <c r="AA39" s="66">
        <f>SUMPRODUCT((ENTRY!$C$3:$C$302="F")*(ENTRY!$F$3:$F$302=27)*(ENTRY!$H$3:$H$302=X39))+SUMPRODUCT((ENTRY!$C$3:$C$302="F")*(ENTRY!$I$3:$I$302=27)*(ENTRY!$K$3:$K$302=X39))+SUMPRODUCT((ENTRY!$C$3:$C$302="F")*(ENTRY!$L$3:$L$302=27)*(ENTRY!$N$3:$N$302=X39))+SUMPRODUCT((ENTRY!$C$3:$C$302="F")*(ENTRY!$O$3:$O$302=27)*(ENTRY!$Q$3:$Q$302=X39))+SUMPRODUCT((ENTRY!$C$3:$C$302="F")*(ENTRY!$R$3:$R$302=27)*(ENTRY!$T$3:$T$302=X39))+SUMPRODUCT((ENTRY!$C$3:$C$302="F")*(ENTRY!$U$3:$U$302=27)*(ENTRY!$W$3:$W$302=X23))</f>
        <v>2</v>
      </c>
      <c r="AB39" s="66">
        <f>SUMPRODUCT((ENTRY!$C$3:$C$302="F")*(ENTRY!$F$3:$F$302=28)*(ENTRY!$H$3:$H$302=X39))+SUMPRODUCT((ENTRY!$C$3:$C$302="F")*(ENTRY!$I$3:$I$302=28)*(ENTRY!$K$3:$K$302=X39))+SUMPRODUCT((ENTRY!$C$3:$C$302="F")*(ENTRY!$L$3:$L$302=28)*(ENTRY!$N$3:$N$302=X39))+SUMPRODUCT((ENTRY!$C$3:$C$302="F")*(ENTRY!$O$3:$O$302=28)*(ENTRY!$Q$3:$Q$302=X39))+SUMPRODUCT((ENTRY!$C$3:$C$302="F")*(ENTRY!$R$3:$R$302=28)*(ENTRY!$T$3:$T$302=X39))+SUMPRODUCT((ENTRY!$C$3:$C$302="F")*(ENTRY!$U$3:$U$302=28)*(ENTRY!$W$3:$W$302=X23))</f>
        <v>1</v>
      </c>
      <c r="AC39" s="66">
        <f>SUMPRODUCT((ENTRY!$C$3:$C$302="F")*(ENTRY!$F$3:$F$302=29)*(ENTRY!$H$3:$H$302=X39))+SUMPRODUCT((ENTRY!$C$3:$C$302="F")*(ENTRY!$I$3:$I$302=29)*(ENTRY!$K$3:$K$302=X39))+SUMPRODUCT((ENTRY!$C$3:$C$302="F")*(ENTRY!$L$3:$L$302=29)*(ENTRY!$N$3:$N$302=X39))+SUMPRODUCT((ENTRY!$C$3:$C$302="F")*(ENTRY!$O$3:$O$302=29)*(ENTRY!$Q$3:$Q$302=X39))+SUMPRODUCT((ENTRY!$C$3:$C$302="F")*(ENTRY!$R$3:$R$302=29)*(ENTRY!$T$3:$T$302=X39))+SUMPRODUCT((ENTRY!$C$3:$C$302="F")*(ENTRY!$U$3:$U$302=29)*(ENTRY!$W$3:$W$302=X23))</f>
        <v>1</v>
      </c>
      <c r="AD39" s="66">
        <f>SUMPRODUCT((ENTRY!$C$3:$C$302="F")*(ENTRY!$F$3:$F$302=30)*(ENTRY!$H$3:$H$302=X39))+SUMPRODUCT((ENTRY!$C$3:$C$302="F")*(ENTRY!$I$3:$I$302=30)*(ENTRY!$K$3:$K$302=X39))+SUMPRODUCT((ENTRY!$C$3:$C$302="F")*(ENTRY!$L$3:$L$302=30)*(ENTRY!$N$3:$N$302=X39))+SUMPRODUCT((ENTRY!$C$3:$C$302="F")*(ENTRY!$O$3:$O$302=30)*(ENTRY!$Q$3:$Q$302=X39))+SUMPRODUCT((ENTRY!$C$3:$C$302="F")*(ENTRY!$R$3:$R$302=30)*(ENTRY!$T$3:$T$302=X39))+SUMPRODUCT((ENTRY!$C$3:$C$302="F")*(ENTRY!$U$3:$U$302=30)*(ENTRY!$W$3:$W$302=X23))</f>
        <v>2</v>
      </c>
      <c r="AE39" s="66">
        <f>SUMPRODUCT((ENTRY!$C$3:$C$302="F")*(ENTRY!$F$3:$F$302=41)*(ENTRY!$H$3:$H$302=X39))+SUMPRODUCT((ENTRY!$C$3:$C$302="F")*(ENTRY!$I$3:$I$302=41)*(ENTRY!$K$3:$K$302=X39))+SUMPRODUCT((ENTRY!$C$3:$C$302="F")*(ENTRY!$L$3:$L$302=41)*(ENTRY!$N$3:$N$302=X39))+SUMPRODUCT((ENTRY!$C$3:$C$302="F")*(ENTRY!$O$3:$O$302=41)*(ENTRY!$Q$3:$Q$302=X39))+SUMPRODUCT((ENTRY!$C$3:$C$302="F")*(ENTRY!$R$3:$R$302=41)*(ENTRY!$T$3:$T$302=X39))+SUMPRODUCT((ENTRY!$C$3:$C$302="F")*(ENTRY!$U$3:$U$302=41)*(ENTRY!$W$3:$W$302=X23))</f>
        <v>1</v>
      </c>
      <c r="AF39" s="66">
        <f>SUMPRODUCT((ENTRY!$C$3:$C$302="F")*(ENTRY!$F$3:$F$302=42)*(ENTRY!$H$3:$H$302=X39))+SUMPRODUCT((ENTRY!$C$3:$C$302="F")*(ENTRY!$I$3:$I$302=42)*(ENTRY!$K$3:$K$302=X39))+SUMPRODUCT((ENTRY!$C$3:$C$302="F")*(ENTRY!$L$3:$L$302=42)*(ENTRY!$N$3:$N$302=X39))+SUMPRODUCT((ENTRY!$C$3:$C$302="F")*(ENTRY!$O$3:$O$302=42)*(ENTRY!$Q$3:$Q$302=X39))+SUMPRODUCT((ENTRY!$C$3:$C$302="F")*(ENTRY!$R$3:$R$302=42)*(ENTRY!$T$3:$T$302=X39))+SUMPRODUCT((ENTRY!$C$3:$C$302="F")*(ENTRY!$U$3:$U$302=42)*(ENTRY!$W$3:$W$302=X23))</f>
        <v>7</v>
      </c>
      <c r="AG39" s="66">
        <f>SUMPRODUCT((ENTRY!$C$3:$C$302="F")*(ENTRY!$F$3:$F$302=43)*(ENTRY!$H$3:$H$302=X39))+SUMPRODUCT((ENTRY!$C$3:$C$302="F")*(ENTRY!$I$3:$I$302=43)*(ENTRY!$K$3:$K$302=X39))+SUMPRODUCT((ENTRY!$C$3:$C$302="F")*(ENTRY!$L$3:$L$302=43)*(ENTRY!$N$3:$N$302=X39))+SUMPRODUCT((ENTRY!$C$3:$C$302="F")*(ENTRY!$O$3:$O$302=43)*(ENTRY!$Q$3:$Q$302=X39))+SUMPRODUCT((ENTRY!$C$3:$C$302="F")*(ENTRY!$R$3:$R$302=43)*(ENTRY!$T$3:$T$302=X39))+SUMPRODUCT((ENTRY!$C$3:$C$302="F")*(ENTRY!$U$3:$U$302=43)*(ENTRY!$W$3:$W$302=X23))</f>
        <v>4</v>
      </c>
      <c r="AH39" s="66">
        <f>SUMPRODUCT((ENTRY!$C$3:$C$302="F")*(ENTRY!$F$3:$F$302=44)*(ENTRY!$H$3:$H$302=X39))+SUMPRODUCT((ENTRY!$C$3:$C$302="F")*(ENTRY!$I$3:$I$302=44)*(ENTRY!$K$3:$K$302=X39))+SUMPRODUCT((ENTRY!$C$3:$C$302="F")*(ENTRY!$L$3:$L$302=44)*(ENTRY!$N$3:$N$302=X39))+SUMPRODUCT((ENTRY!$C$3:$C$302="F")*(ENTRY!$O$3:$O$302=44)*(ENTRY!$Q$3:$Q$302=X39))+SUMPRODUCT((ENTRY!$C$3:$C$302="F")*(ENTRY!$R$3:$R$302=44)*(ENTRY!$T$3:$T$302=X39))+SUMPRODUCT((ENTRY!$C$3:$C$302="F")*(ENTRY!$U$3:$U$302=44)*(ENTRY!$W$3:$W$302=X23))</f>
        <v>0</v>
      </c>
      <c r="AI39" s="66">
        <f>SUMPRODUCT((ENTRY!$C$3:$C$302="F")*(ENTRY!$F$3:$F$302=48)*(ENTRY!$H$3:$H$302=X39))+SUMPRODUCT((ENTRY!$C$3:$C$302="F")*(ENTRY!$I$3:$I$302=44)*(ENTRY!$K$3:$K$302=X39))+SUMPRODUCT((ENTRY!$C$3:$C$302="F")*(ENTRY!$L$3:$L$302=48)*(ENTRY!$N$3:$N$302=X39))+SUMPRODUCT((ENTRY!$C$3:$C$302="F")*(ENTRY!$O$3:$O$302=48)*(ENTRY!$Q$3:$Q$302=X39))+SUMPRODUCT((ENTRY!$C$3:$C$302="F")*(ENTRY!$R$3:$R$302=48)*(ENTRY!$T$3:$T$302=X39))+SUMPRODUCT((ENTRY!$C$3:$C$302="F")*(ENTRY!$U$3:$U$302=48)*(ENTRY!$W$3:$W$302=X23))</f>
        <v>0</v>
      </c>
      <c r="AJ39" s="66">
        <f>SUMPRODUCT((ENTRY!$C$3:$C$302="F")*(ENTRY!$F$3:$F$302=54)*(ENTRY!$H$3:$H$302=X39))+SUMPRODUCT((ENTRY!$C$3:$C$302="F")*(ENTRY!$I$3:$I$302=54)*(ENTRY!$K$3:$K$302=X39))+SUMPRODUCT((ENTRY!$C$3:$C$302="F")*(ENTRY!$L$3:$L$302=54)*(ENTRY!$N$3:$N$302=X39))+SUMPRODUCT((ENTRY!$C$3:$C$302="F")*(ENTRY!$O$3:$O$302=54)*(ENTRY!$Q$3:$Q$302=X39))+SUMPRODUCT((ENTRY!$C$3:$C$302="F")*(ENTRY!$R$3:$R$302=54)*(ENTRY!$T$3:$T$302=X39))+SUMPRODUCT((ENTRY!$C$3:$C$302="F")*(ENTRY!$U$3:$U$302=54)*(ENTRY!$W$3:$W$302=X23))</f>
        <v>3</v>
      </c>
      <c r="AK39" s="66">
        <f>SUMPRODUCT((ENTRY!$C$3:$C$302="F")*(ENTRY!$F$3:$F$302=55)*(ENTRY!$H$3:$H$302=X39))+SUMPRODUCT((ENTRY!$C$3:$C$302="F")*(ENTRY!$I$3:$I$302=55)*(ENTRY!$K$3:$K$302=X39))+SUMPRODUCT((ENTRY!$C$3:$C$302="F")*(ENTRY!$L$3:$L$302=55)*(ENTRY!$N$3:$N$302=X39))+SUMPRODUCT((ENTRY!$C$3:$C$302="F")*(ENTRY!$O$3:$O$302=55)*(ENTRY!$Q$3:$Q$302=X39))+SUMPRODUCT((ENTRY!$C$3:$C$302="F")*(ENTRY!$R$3:$R$302=55)*(ENTRY!$T$3:$T$302=X39))+SUMPRODUCT((ENTRY!$C$3:$C$302="F")*(ENTRY!$U$3:$U$302=55)*(ENTRY!$W$3:$W$302=X23))</f>
        <v>3</v>
      </c>
      <c r="AL39" s="67">
        <f>SUMPRODUCT((ENTRY!$C$3:$C$302="F")*(ENTRY!$F$3:$F$302=65)*(ENTRY!$H$3:$H$302=X39))+SUMPRODUCT((ENTRY!$C$3:$C$302="F")*(ENTRY!$I$3:$I$302=65)*(ENTRY!$K$3:$K$302=X39))+SUMPRODUCT((ENTRY!$C$3:$C$302="F")*(ENTRY!$L$3:$L$302=65)*(ENTRY!$N$3:$N$302=X39))+SUMPRODUCT((ENTRY!$C$3:$C$302="F")*(ENTRY!$O$3:$O$302=65)*(ENTRY!$Q$3:$Q$302=X39))+SUMPRODUCT((ENTRY!$C$3:$C$302="F")*(ENTRY!$R$3:$R$302=65)*(ENTRY!$T$3:$T$302=X39))+SUMPRODUCT((ENTRY!$C$3:$C$302="F")*(ENTRY!$U$3:$U$302=65)*(ENTRY!$W$3:$W$302=X23))</f>
        <v>1</v>
      </c>
      <c r="AM39" s="68">
        <f>SUMPRODUCT((ENTRY!$C$3:$C$302="F")*(ENTRY!$F$3:$F$302=83)*(ENTRY!$H$3:$H$302=X39))+SUMPRODUCT((ENTRY!$C$3:$C$302="F")*(ENTRY!$I$3:$I$302=83)*(ENTRY!$K$3:$K$302=X39))+SUMPRODUCT((ENTRY!$C$3:$C$302="F")*(ENTRY!$L$3:$L$302=83)*(ENTRY!$N$3:$N$302=X39))+SUMPRODUCT((ENTRY!$C$3:$C$302="F")*(ENTRY!$O$3:$O$302=83)*(ENTRY!$Q$3:$Q$302=X39))+SUMPRODUCT((ENTRY!$C$3:$C$302="F")*(ENTRY!$R$3:$R$302=83)*(ENTRY!$T$3:$T$302=X39))+SUMPRODUCT((ENTRY!$C$3:$C$302="F")*(ENTRY!$U$3:$U$302=83)*(ENTRY!$W$3:$W$302=X23))</f>
        <v>1</v>
      </c>
    </row>
    <row r="40" spans="1:39" ht="15.75" thickBot="1" x14ac:dyDescent="0.3">
      <c r="A40" s="110">
        <v>301</v>
      </c>
      <c r="B40" s="111">
        <f>SUMPRODUCT((ENTRY!$F$3:$F$302=A40)*(ENTRY!$C$3:$C$302="F")) +SUMPRODUCT((ENTRY!$I$3:$I$302=A40)*(ENTRY!$C$3:$C$302="F"))+SUMPRODUCT((ENTRY!$L$3:$L$302=A40)*(ENTRY!$C$3:$C$302="F"))+SUMPRODUCT((ENTRY!$O$3:$O$302=A40)*(ENTRY!$C$3:$C$302="F"))+SUMPRODUCT((ENTRY!$R$3:$R$302=A40)*(ENTRY!$C$3:$C$302="F"))+SUMPRODUCT((ENTRY!$U$3:$U$302=A40)*(ENTRY!$C$3:$C$302="F"))</f>
        <v>41</v>
      </c>
      <c r="C40" s="461" t="s">
        <v>64</v>
      </c>
      <c r="D40" s="462"/>
      <c r="E40" s="461" t="s">
        <v>65</v>
      </c>
      <c r="F40" s="462"/>
      <c r="G40" s="461" t="s">
        <v>66</v>
      </c>
      <c r="H40" s="462"/>
      <c r="J40" s="458" t="s">
        <v>53</v>
      </c>
      <c r="K40" s="459"/>
      <c r="L40" s="459"/>
      <c r="M40" s="459"/>
      <c r="N40" s="460"/>
      <c r="Q40" s="400" t="s">
        <v>52</v>
      </c>
      <c r="R40" s="190" t="s">
        <v>56</v>
      </c>
      <c r="S40" s="78">
        <f>COUNTIF(ENTRY!C3:C302,"F")</f>
        <v>41</v>
      </c>
      <c r="X40" s="69" t="s">
        <v>18</v>
      </c>
      <c r="Y40" s="65">
        <f>SUMPRODUCT((ENTRY!$C$3:$C$302="F")*(ENTRY!$F$3:$F$302=301)*(ENTRY!$H$3:$H$302=X40))+SUMPRODUCT((ENTRY!$C$3:$C$302="F")*(ENTRY!$I$3:$I$302=301)*(ENTRY!$K$3:$K$302=X40))+SUMPRODUCT((ENTRY!$C$3:$C$302="F")*(ENTRY!$L$3:$L$302=301)*(ENTRY!$N$3:$N$302=X40))+SUMPRODUCT((ENTRY!$C$3:$C$302="F")*(ENTRY!$O$3:$O$302=301)*(ENTRY!$Q$3:$Q$302=X40))+SUMPRODUCT((ENTRY!$C$3:$C$302="F")*(ENTRY!$R$3:$R$302=301)*(ENTRY!$T$3:$T$302=X40))+SUMPRODUCT((ENTRY!$C$3:$C$302="F")*(ENTRY!$U$3:$U$302=301)*(ENTRY!$W$3:$W$302=X24))</f>
        <v>3</v>
      </c>
      <c r="Z40" s="66">
        <f>SUMPRODUCT((ENTRY!$C$3:$C$302="F")*(ENTRY!$F$3:$F$302=302)*(ENTRY!$H$3:$H$302=X40))+SUMPRODUCT((ENTRY!$C$3:$C$302="F")*(ENTRY!$I$3:$I$302=302)*(ENTRY!$K$3:$K$302=X40))+SUMPRODUCT((ENTRY!$C$3:$C$302="F")*(ENTRY!$L$3:$L$302=302)*(ENTRY!$N$3:$N$302=X40))+SUMPRODUCT((ENTRY!$C$3:$C$302="F")*(ENTRY!$O$3:$O$302=302)*(ENTRY!$Q$3:$Q$302=X40))+SUMPRODUCT((ENTRY!$C$3:$C$302="F")*(ENTRY!$R$3:$R$302=302)*(ENTRY!$T$3:$T$302=X40))+SUMPRODUCT((ENTRY!$C$3:$C$302="F")*(ENTRY!$U$3:$U$302=302)*(ENTRY!$W$3:$W$302=X24))</f>
        <v>1</v>
      </c>
      <c r="AA40" s="66">
        <f>SUMPRODUCT((ENTRY!$C$3:$C$302="F")*(ENTRY!$F$3:$F$302=27)*(ENTRY!$H$3:$H$302=X40))+SUMPRODUCT((ENTRY!$C$3:$C$302="F")*(ENTRY!$I$3:$I$302=27)*(ENTRY!$K$3:$K$302=X40))+SUMPRODUCT((ENTRY!$C$3:$C$302="F")*(ENTRY!$L$3:$L$302=27)*(ENTRY!$N$3:$N$302=X40))+SUMPRODUCT((ENTRY!$C$3:$C$302="F")*(ENTRY!$O$3:$O$302=27)*(ENTRY!$Q$3:$Q$302=X40))+SUMPRODUCT((ENTRY!$C$3:$C$302="F")*(ENTRY!$R$3:$R$302=27)*(ENTRY!$T$3:$T$302=X40))+SUMPRODUCT((ENTRY!$C$3:$C$302="F")*(ENTRY!$U$3:$U$302=27)*(ENTRY!$W$3:$W$302=X24))</f>
        <v>2</v>
      </c>
      <c r="AB40" s="66">
        <f>SUMPRODUCT((ENTRY!$C$3:$C$302="F")*(ENTRY!$F$3:$F$302=28)*(ENTRY!$H$3:$H$302=X40))+SUMPRODUCT((ENTRY!$C$3:$C$302="F")*(ENTRY!$I$3:$I$302=28)*(ENTRY!$K$3:$K$302=X40))+SUMPRODUCT((ENTRY!$C$3:$C$302="F")*(ENTRY!$L$3:$L$302=28)*(ENTRY!$N$3:$N$302=X40))+SUMPRODUCT((ENTRY!$C$3:$C$302="F")*(ENTRY!$O$3:$O$302=28)*(ENTRY!$Q$3:$Q$302=X40))+SUMPRODUCT((ENTRY!$C$3:$C$302="F")*(ENTRY!$R$3:$R$302=28)*(ENTRY!$T$3:$T$302=X40))+SUMPRODUCT((ENTRY!$C$3:$C$302="F")*(ENTRY!$U$3:$U$302=28)*(ENTRY!$W$3:$W$302=X24))</f>
        <v>2</v>
      </c>
      <c r="AC40" s="66">
        <f>SUMPRODUCT((ENTRY!$C$3:$C$302="F")*(ENTRY!$F$3:$F$302=29)*(ENTRY!$H$3:$H$302=X40))+SUMPRODUCT((ENTRY!$C$3:$C$302="F")*(ENTRY!$I$3:$I$302=29)*(ENTRY!$K$3:$K$302=X40))+SUMPRODUCT((ENTRY!$C$3:$C$302="F")*(ENTRY!$L$3:$L$302=29)*(ENTRY!$N$3:$N$302=X40))+SUMPRODUCT((ENTRY!$C$3:$C$302="F")*(ENTRY!$O$3:$O$302=29)*(ENTRY!$Q$3:$Q$302=X40))+SUMPRODUCT((ENTRY!$C$3:$C$302="F")*(ENTRY!$R$3:$R$302=29)*(ENTRY!$T$3:$T$302=X40))+SUMPRODUCT((ENTRY!$C$3:$C$302="F")*(ENTRY!$U$3:$U$302=29)*(ENTRY!$W$3:$W$302=X24))</f>
        <v>0</v>
      </c>
      <c r="AD40" s="66">
        <f>SUMPRODUCT((ENTRY!$C$3:$C$302="F")*(ENTRY!$F$3:$F$302=30)*(ENTRY!$H$3:$H$302=X40))+SUMPRODUCT((ENTRY!$C$3:$C$302="F")*(ENTRY!$I$3:$I$302=30)*(ENTRY!$K$3:$K$302=X40))+SUMPRODUCT((ENTRY!$C$3:$C$302="F")*(ENTRY!$L$3:$L$302=30)*(ENTRY!$N$3:$N$302=X40))+SUMPRODUCT((ENTRY!$C$3:$C$302="F")*(ENTRY!$O$3:$O$302=30)*(ENTRY!$Q$3:$Q$302=X40))+SUMPRODUCT((ENTRY!$C$3:$C$302="F")*(ENTRY!$R$3:$R$302=30)*(ENTRY!$T$3:$T$302=X40))+SUMPRODUCT((ENTRY!$C$3:$C$302="F")*(ENTRY!$U$3:$U$302=30)*(ENTRY!$W$3:$W$302=X24))</f>
        <v>1</v>
      </c>
      <c r="AE40" s="66">
        <f>SUMPRODUCT((ENTRY!$C$3:$C$302="F")*(ENTRY!$F$3:$F$302=41)*(ENTRY!$H$3:$H$302=X40))+SUMPRODUCT((ENTRY!$C$3:$C$302="F")*(ENTRY!$I$3:$I$302=41)*(ENTRY!$K$3:$K$302=X40))+SUMPRODUCT((ENTRY!$C$3:$C$302="F")*(ENTRY!$L$3:$L$302=41)*(ENTRY!$N$3:$N$302=X40))+SUMPRODUCT((ENTRY!$C$3:$C$302="F")*(ENTRY!$O$3:$O$302=41)*(ENTRY!$Q$3:$Q$302=X40))+SUMPRODUCT((ENTRY!$C$3:$C$302="F")*(ENTRY!$R$3:$R$302=41)*(ENTRY!$T$3:$T$302=X40))+SUMPRODUCT((ENTRY!$C$3:$C$302="F")*(ENTRY!$U$3:$U$302=41)*(ENTRY!$W$3:$W$302=X24))</f>
        <v>1</v>
      </c>
      <c r="AF40" s="66">
        <f>SUMPRODUCT((ENTRY!$C$3:$C$302="F")*(ENTRY!$F$3:$F$302=42)*(ENTRY!$H$3:$H$302=X40))+SUMPRODUCT((ENTRY!$C$3:$C$302="F")*(ENTRY!$I$3:$I$302=42)*(ENTRY!$K$3:$K$302=X40))+SUMPRODUCT((ENTRY!$C$3:$C$302="F")*(ENTRY!$L$3:$L$302=42)*(ENTRY!$N$3:$N$302=X40))+SUMPRODUCT((ENTRY!$C$3:$C$302="F")*(ENTRY!$O$3:$O$302=42)*(ENTRY!$Q$3:$Q$302=X40))+SUMPRODUCT((ENTRY!$C$3:$C$302="F")*(ENTRY!$R$3:$R$302=42)*(ENTRY!$T$3:$T$302=X40))+SUMPRODUCT((ENTRY!$C$3:$C$302="F")*(ENTRY!$U$3:$U$302=42)*(ENTRY!$W$3:$W$302=X24))</f>
        <v>2</v>
      </c>
      <c r="AG40" s="66">
        <f>SUMPRODUCT((ENTRY!$C$3:$C$302="F")*(ENTRY!$F$3:$F$302=43)*(ENTRY!$H$3:$H$302=X40))+SUMPRODUCT((ENTRY!$C$3:$C$302="F")*(ENTRY!$I$3:$I$302=43)*(ENTRY!$K$3:$K$302=X40))+SUMPRODUCT((ENTRY!$C$3:$C$302="F")*(ENTRY!$L$3:$L$302=43)*(ENTRY!$N$3:$N$302=X40))+SUMPRODUCT((ENTRY!$C$3:$C$302="F")*(ENTRY!$O$3:$O$302=43)*(ENTRY!$Q$3:$Q$302=X40))+SUMPRODUCT((ENTRY!$C$3:$C$302="F")*(ENTRY!$R$3:$R$302=43)*(ENTRY!$T$3:$T$302=X40))+SUMPRODUCT((ENTRY!$C$3:$C$302="F")*(ENTRY!$U$3:$U$302=43)*(ENTRY!$W$3:$W$302=X24))</f>
        <v>3</v>
      </c>
      <c r="AH40" s="66">
        <f>SUMPRODUCT((ENTRY!$C$3:$C$302="F")*(ENTRY!$F$3:$F$302=44)*(ENTRY!$H$3:$H$302=X40))+SUMPRODUCT((ENTRY!$C$3:$C$302="F")*(ENTRY!$I$3:$I$302=44)*(ENTRY!$K$3:$K$302=X40))+SUMPRODUCT((ENTRY!$C$3:$C$302="F")*(ENTRY!$L$3:$L$302=44)*(ENTRY!$N$3:$N$302=X40))+SUMPRODUCT((ENTRY!$C$3:$C$302="F")*(ENTRY!$O$3:$O$302=44)*(ENTRY!$Q$3:$Q$302=X40))+SUMPRODUCT((ENTRY!$C$3:$C$302="F")*(ENTRY!$R$3:$R$302=44)*(ENTRY!$T$3:$T$302=X40))+SUMPRODUCT((ENTRY!$C$3:$C$302="F")*(ENTRY!$U$3:$U$302=44)*(ENTRY!$W$3:$W$302=X24))</f>
        <v>5</v>
      </c>
      <c r="AI40" s="66">
        <f>SUMPRODUCT((ENTRY!$C$3:$C$302="F")*(ENTRY!$F$3:$F$302=48)*(ENTRY!$H$3:$H$302=X40))+SUMPRODUCT((ENTRY!$C$3:$C$302="F")*(ENTRY!$I$3:$I$302=44)*(ENTRY!$K$3:$K$302=X40))+SUMPRODUCT((ENTRY!$C$3:$C$302="F")*(ENTRY!$L$3:$L$302=48)*(ENTRY!$N$3:$N$302=X40))+SUMPRODUCT((ENTRY!$C$3:$C$302="F")*(ENTRY!$O$3:$O$302=48)*(ENTRY!$Q$3:$Q$302=X40))+SUMPRODUCT((ENTRY!$C$3:$C$302="F")*(ENTRY!$R$3:$R$302=48)*(ENTRY!$T$3:$T$302=X40))+SUMPRODUCT((ENTRY!$C$3:$C$302="F")*(ENTRY!$U$3:$U$302=48)*(ENTRY!$W$3:$W$302=X24))</f>
        <v>0</v>
      </c>
      <c r="AJ40" s="66">
        <f>SUMPRODUCT((ENTRY!$C$3:$C$302="F")*(ENTRY!$F$3:$F$302=54)*(ENTRY!$H$3:$H$302=X40))+SUMPRODUCT((ENTRY!$C$3:$C$302="F")*(ENTRY!$I$3:$I$302=54)*(ENTRY!$K$3:$K$302=X40))+SUMPRODUCT((ENTRY!$C$3:$C$302="F")*(ENTRY!$L$3:$L$302=54)*(ENTRY!$N$3:$N$302=X40))+SUMPRODUCT((ENTRY!$C$3:$C$302="F")*(ENTRY!$O$3:$O$302=54)*(ENTRY!$Q$3:$Q$302=X40))+SUMPRODUCT((ENTRY!$C$3:$C$302="F")*(ENTRY!$R$3:$R$302=54)*(ENTRY!$T$3:$T$302=X40))+SUMPRODUCT((ENTRY!$C$3:$C$302="F")*(ENTRY!$U$3:$U$302=54)*(ENTRY!$W$3:$W$302=X24))</f>
        <v>2</v>
      </c>
      <c r="AK40" s="66">
        <f>SUMPRODUCT((ENTRY!$C$3:$C$302="F")*(ENTRY!$F$3:$F$302=55)*(ENTRY!$H$3:$H$302=X40))+SUMPRODUCT((ENTRY!$C$3:$C$302="F")*(ENTRY!$I$3:$I$302=55)*(ENTRY!$K$3:$K$302=X40))+SUMPRODUCT((ENTRY!$C$3:$C$302="F")*(ENTRY!$L$3:$L$302=55)*(ENTRY!$N$3:$N$302=X40))+SUMPRODUCT((ENTRY!$C$3:$C$302="F")*(ENTRY!$O$3:$O$302=55)*(ENTRY!$Q$3:$Q$302=X40))+SUMPRODUCT((ENTRY!$C$3:$C$302="F")*(ENTRY!$R$3:$R$302=55)*(ENTRY!$T$3:$T$302=X40))+SUMPRODUCT((ENTRY!$C$3:$C$302="F")*(ENTRY!$U$3:$U$302=55)*(ENTRY!$W$3:$W$302=X24))</f>
        <v>2</v>
      </c>
      <c r="AL40" s="67">
        <f>SUMPRODUCT((ENTRY!$C$3:$C$302="F")*(ENTRY!$F$3:$F$302=65)*(ENTRY!$H$3:$H$302=X40))+SUMPRODUCT((ENTRY!$C$3:$C$302="F")*(ENTRY!$I$3:$I$302=65)*(ENTRY!$K$3:$K$302=X40))+SUMPRODUCT((ENTRY!$C$3:$C$302="F")*(ENTRY!$L$3:$L$302=65)*(ENTRY!$N$3:$N$302=X40))+SUMPRODUCT((ENTRY!$C$3:$C$302="F")*(ENTRY!$O$3:$O$302=65)*(ENTRY!$Q$3:$Q$302=X40))+SUMPRODUCT((ENTRY!$C$3:$C$302="F")*(ENTRY!$R$3:$R$302=65)*(ENTRY!$T$3:$T$302=X40))+SUMPRODUCT((ENTRY!$C$3:$C$302="F")*(ENTRY!$U$3:$U$302=65)*(ENTRY!$W$3:$W$302=X24))</f>
        <v>0</v>
      </c>
      <c r="AM40" s="68">
        <f>SUMPRODUCT((ENTRY!$C$3:$C$302="F")*(ENTRY!$F$3:$F$302=83)*(ENTRY!$H$3:$H$302=X40))+SUMPRODUCT((ENTRY!$C$3:$C$302="F")*(ENTRY!$I$3:$I$302=83)*(ENTRY!$K$3:$K$302=X40))+SUMPRODUCT((ENTRY!$C$3:$C$302="F")*(ENTRY!$L$3:$L$302=83)*(ENTRY!$N$3:$N$302=X40))+SUMPRODUCT((ENTRY!$C$3:$C$302="F")*(ENTRY!$O$3:$O$302=83)*(ENTRY!$Q$3:$Q$302=X40))+SUMPRODUCT((ENTRY!$C$3:$C$302="F")*(ENTRY!$R$3:$R$302=83)*(ENTRY!$T$3:$T$302=X40))+SUMPRODUCT((ENTRY!$C$3:$C$302="F")*(ENTRY!$U$3:$U$302=83)*(ENTRY!$W$3:$W$302=X24))</f>
        <v>9</v>
      </c>
    </row>
    <row r="41" spans="1:39" ht="15.75" thickBot="1" x14ac:dyDescent="0.3">
      <c r="A41" s="112">
        <v>302</v>
      </c>
      <c r="B41" s="111">
        <f>SUMPRODUCT((ENTRY!$F$3:$F$302=A41)*(ENTRY!$C$3:$C$302="F")) +SUMPRODUCT((ENTRY!$I$3:$I$302=A41)*(ENTRY!$C$3:$C$302="F"))+SUMPRODUCT((ENTRY!$L$3:$L$302=A41)*(ENTRY!$C$3:$C$302="F"))+SUMPRODUCT((ENTRY!$O$3:$O$302=A41)*(ENTRY!$C$3:$C$302="F"))+SUMPRODUCT((ENTRY!$R$3:$R$302=A41)*(ENTRY!$C$3:$C$302="F"))+SUMPRODUCT((ENTRY!$U$3:$U$302=A41)*(ENTRY!$C$3:$C$302="F"))</f>
        <v>24</v>
      </c>
      <c r="C41" s="463"/>
      <c r="D41" s="464"/>
      <c r="E41" s="463"/>
      <c r="F41" s="464"/>
      <c r="G41" s="463"/>
      <c r="H41" s="464"/>
      <c r="J41" s="88" t="s">
        <v>52</v>
      </c>
      <c r="K41" s="89" t="s">
        <v>48</v>
      </c>
      <c r="L41" s="89" t="s">
        <v>49</v>
      </c>
      <c r="M41" s="89" t="s">
        <v>50</v>
      </c>
      <c r="N41" s="90" t="s">
        <v>51</v>
      </c>
      <c r="Q41" s="401"/>
      <c r="R41" s="191" t="s">
        <v>57</v>
      </c>
      <c r="S41" s="79">
        <f>COUNTIF(ENTRY!C3:C302,"M")</f>
        <v>38</v>
      </c>
      <c r="X41" s="69" t="s">
        <v>19</v>
      </c>
      <c r="Y41" s="65">
        <f>SUMPRODUCT((ENTRY!$C$3:$C$302="F")*(ENTRY!$F$3:$F$302=301)*(ENTRY!$H$3:$H$302=X41))+SUMPRODUCT((ENTRY!$C$3:$C$302="F")*(ENTRY!$I$3:$I$302=301)*(ENTRY!$K$3:$K$302=X41))+SUMPRODUCT((ENTRY!$C$3:$C$302="F")*(ENTRY!$L$3:$L$302=301)*(ENTRY!$N$3:$N$302=X41))+SUMPRODUCT((ENTRY!$C$3:$C$302="F")*(ENTRY!$O$3:$O$302=301)*(ENTRY!$Q$3:$Q$302=X41))+SUMPRODUCT((ENTRY!$C$3:$C$302="F")*(ENTRY!$R$3:$R$302=301)*(ENTRY!$T$3:$T$302=X41))+SUMPRODUCT((ENTRY!$C$3:$C$302="F")*(ENTRY!$U$3:$U$302=301)*(ENTRY!$W$3:$W$302=X25))</f>
        <v>7</v>
      </c>
      <c r="Z41" s="66">
        <f>SUMPRODUCT((ENTRY!$C$3:$C$302="F")*(ENTRY!$F$3:$F$302=302)*(ENTRY!$H$3:$H$302=X41))+SUMPRODUCT((ENTRY!$C$3:$C$302="F")*(ENTRY!$I$3:$I$302=302)*(ENTRY!$K$3:$K$302=X41))+SUMPRODUCT((ENTRY!$C$3:$C$302="F")*(ENTRY!$L$3:$L$302=302)*(ENTRY!$N$3:$N$302=X41))+SUMPRODUCT((ENTRY!$C$3:$C$302="F")*(ENTRY!$O$3:$O$302=302)*(ENTRY!$Q$3:$Q$302=X41))+SUMPRODUCT((ENTRY!$C$3:$C$302="F")*(ENTRY!$R$3:$R$302=302)*(ENTRY!$T$3:$T$302=X41))+SUMPRODUCT((ENTRY!$C$3:$C$302="F")*(ENTRY!$U$3:$U$302=302)*(ENTRY!$W$3:$W$302=X25))</f>
        <v>2</v>
      </c>
      <c r="AA41" s="66">
        <f>SUMPRODUCT((ENTRY!$C$3:$C$302="F")*(ENTRY!$F$3:$F$302=27)*(ENTRY!$H$3:$H$302=X41))+SUMPRODUCT((ENTRY!$C$3:$C$302="F")*(ENTRY!$I$3:$I$302=27)*(ENTRY!$K$3:$K$302=X41))+SUMPRODUCT((ENTRY!$C$3:$C$302="F")*(ENTRY!$L$3:$L$302=27)*(ENTRY!$N$3:$N$302=X41))+SUMPRODUCT((ENTRY!$C$3:$C$302="F")*(ENTRY!$O$3:$O$302=27)*(ENTRY!$Q$3:$Q$302=X41))+SUMPRODUCT((ENTRY!$C$3:$C$302="F")*(ENTRY!$R$3:$R$302=27)*(ENTRY!$T$3:$T$302=X41))+SUMPRODUCT((ENTRY!$C$3:$C$302="F")*(ENTRY!$U$3:$U$302=27)*(ENTRY!$W$3:$W$302=X25))</f>
        <v>1</v>
      </c>
      <c r="AB41" s="66">
        <f>SUMPRODUCT((ENTRY!$C$3:$C$302="F")*(ENTRY!$F$3:$F$302=28)*(ENTRY!$H$3:$H$302=X41))+SUMPRODUCT((ENTRY!$C$3:$C$302="F")*(ENTRY!$I$3:$I$302=28)*(ENTRY!$K$3:$K$302=X41))+SUMPRODUCT((ENTRY!$C$3:$C$302="F")*(ENTRY!$L$3:$L$302=28)*(ENTRY!$N$3:$N$302=X41))+SUMPRODUCT((ENTRY!$C$3:$C$302="F")*(ENTRY!$O$3:$O$302=28)*(ENTRY!$Q$3:$Q$302=X41))+SUMPRODUCT((ENTRY!$C$3:$C$302="F")*(ENTRY!$R$3:$R$302=28)*(ENTRY!$T$3:$T$302=X41))+SUMPRODUCT((ENTRY!$C$3:$C$302="F")*(ENTRY!$U$3:$U$302=28)*(ENTRY!$W$3:$W$302=X25))</f>
        <v>0</v>
      </c>
      <c r="AC41" s="66">
        <f>SUMPRODUCT((ENTRY!$C$3:$C$302="F")*(ENTRY!$F$3:$F$302=29)*(ENTRY!$H$3:$H$302=X41))+SUMPRODUCT((ENTRY!$C$3:$C$302="F")*(ENTRY!$I$3:$I$302=29)*(ENTRY!$K$3:$K$302=X41))+SUMPRODUCT((ENTRY!$C$3:$C$302="F")*(ENTRY!$L$3:$L$302=29)*(ENTRY!$N$3:$N$302=X41))+SUMPRODUCT((ENTRY!$C$3:$C$302="F")*(ENTRY!$O$3:$O$302=29)*(ENTRY!$Q$3:$Q$302=X41))+SUMPRODUCT((ENTRY!$C$3:$C$302="F")*(ENTRY!$R$3:$R$302=29)*(ENTRY!$T$3:$T$302=X41))+SUMPRODUCT((ENTRY!$C$3:$C$302="F")*(ENTRY!$U$3:$U$302=29)*(ENTRY!$W$3:$W$302=X25))</f>
        <v>1</v>
      </c>
      <c r="AD41" s="66">
        <f>SUMPRODUCT((ENTRY!$C$3:$C$302="F")*(ENTRY!$F$3:$F$302=30)*(ENTRY!$H$3:$H$302=X41))+SUMPRODUCT((ENTRY!$C$3:$C$302="F")*(ENTRY!$I$3:$I$302=30)*(ENTRY!$K$3:$K$302=X41))+SUMPRODUCT((ENTRY!$C$3:$C$302="F")*(ENTRY!$L$3:$L$302=30)*(ENTRY!$N$3:$N$302=X41))+SUMPRODUCT((ENTRY!$C$3:$C$302="F")*(ENTRY!$O$3:$O$302=30)*(ENTRY!$Q$3:$Q$302=X41))+SUMPRODUCT((ENTRY!$C$3:$C$302="F")*(ENTRY!$R$3:$R$302=30)*(ENTRY!$T$3:$T$302=X41))+SUMPRODUCT((ENTRY!$C$3:$C$302="F")*(ENTRY!$U$3:$U$302=30)*(ENTRY!$W$3:$W$302=X25))</f>
        <v>0</v>
      </c>
      <c r="AE41" s="66">
        <f>SUMPRODUCT((ENTRY!$C$3:$C$302="F")*(ENTRY!$F$3:$F$302=41)*(ENTRY!$H$3:$H$302=X41))+SUMPRODUCT((ENTRY!$C$3:$C$302="F")*(ENTRY!$I$3:$I$302=41)*(ENTRY!$K$3:$K$302=X41))+SUMPRODUCT((ENTRY!$C$3:$C$302="F")*(ENTRY!$L$3:$L$302=41)*(ENTRY!$N$3:$N$302=X41))+SUMPRODUCT((ENTRY!$C$3:$C$302="F")*(ENTRY!$O$3:$O$302=41)*(ENTRY!$Q$3:$Q$302=X41))+SUMPRODUCT((ENTRY!$C$3:$C$302="F")*(ENTRY!$R$3:$R$302=41)*(ENTRY!$T$3:$T$302=X41))+SUMPRODUCT((ENTRY!$C$3:$C$302="F")*(ENTRY!$U$3:$U$302=41)*(ENTRY!$W$3:$W$302=X25))</f>
        <v>0</v>
      </c>
      <c r="AF41" s="66">
        <f>SUMPRODUCT((ENTRY!$C$3:$C$302="F")*(ENTRY!$F$3:$F$302=42)*(ENTRY!$H$3:$H$302=X41))+SUMPRODUCT((ENTRY!$C$3:$C$302="F")*(ENTRY!$I$3:$I$302=42)*(ENTRY!$K$3:$K$302=X41))+SUMPRODUCT((ENTRY!$C$3:$C$302="F")*(ENTRY!$L$3:$L$302=42)*(ENTRY!$N$3:$N$302=X41))+SUMPRODUCT((ENTRY!$C$3:$C$302="F")*(ENTRY!$O$3:$O$302=42)*(ENTRY!$Q$3:$Q$302=X41))+SUMPRODUCT((ENTRY!$C$3:$C$302="F")*(ENTRY!$R$3:$R$302=42)*(ENTRY!$T$3:$T$302=X41))+SUMPRODUCT((ENTRY!$C$3:$C$302="F")*(ENTRY!$U$3:$U$302=42)*(ENTRY!$W$3:$W$302=X25))</f>
        <v>2</v>
      </c>
      <c r="AG41" s="66">
        <f>SUMPRODUCT((ENTRY!$C$3:$C$302="F")*(ENTRY!$F$3:$F$302=43)*(ENTRY!$H$3:$H$302=X41))+SUMPRODUCT((ENTRY!$C$3:$C$302="F")*(ENTRY!$I$3:$I$302=43)*(ENTRY!$K$3:$K$302=X41))+SUMPRODUCT((ENTRY!$C$3:$C$302="F")*(ENTRY!$L$3:$L$302=43)*(ENTRY!$N$3:$N$302=X41))+SUMPRODUCT((ENTRY!$C$3:$C$302="F")*(ENTRY!$O$3:$O$302=43)*(ENTRY!$Q$3:$Q$302=X41))+SUMPRODUCT((ENTRY!$C$3:$C$302="F")*(ENTRY!$R$3:$R$302=43)*(ENTRY!$T$3:$T$302=X41))+SUMPRODUCT((ENTRY!$C$3:$C$302="F")*(ENTRY!$U$3:$U$302=43)*(ENTRY!$W$3:$W$302=X25))</f>
        <v>2</v>
      </c>
      <c r="AH41" s="66">
        <f>SUMPRODUCT((ENTRY!$C$3:$C$302="F")*(ENTRY!$F$3:$F$302=44)*(ENTRY!$H$3:$H$302=X41))+SUMPRODUCT((ENTRY!$C$3:$C$302="F")*(ENTRY!$I$3:$I$302=44)*(ENTRY!$K$3:$K$302=X41))+SUMPRODUCT((ENTRY!$C$3:$C$302="F")*(ENTRY!$L$3:$L$302=44)*(ENTRY!$N$3:$N$302=X41))+SUMPRODUCT((ENTRY!$C$3:$C$302="F")*(ENTRY!$O$3:$O$302=44)*(ENTRY!$Q$3:$Q$302=X41))+SUMPRODUCT((ENTRY!$C$3:$C$302="F")*(ENTRY!$R$3:$R$302=44)*(ENTRY!$T$3:$T$302=X41))+SUMPRODUCT((ENTRY!$C$3:$C$302="F")*(ENTRY!$U$3:$U$302=44)*(ENTRY!$W$3:$W$302=X25))</f>
        <v>2</v>
      </c>
      <c r="AI41" s="66">
        <f>SUMPRODUCT((ENTRY!$C$3:$C$302="F")*(ENTRY!$F$3:$F$302=48)*(ENTRY!$H$3:$H$302=X41))+SUMPRODUCT((ENTRY!$C$3:$C$302="F")*(ENTRY!$I$3:$I$302=44)*(ENTRY!$K$3:$K$302=X41))+SUMPRODUCT((ENTRY!$C$3:$C$302="F")*(ENTRY!$L$3:$L$302=48)*(ENTRY!$N$3:$N$302=X41))+SUMPRODUCT((ENTRY!$C$3:$C$302="F")*(ENTRY!$O$3:$O$302=48)*(ENTRY!$Q$3:$Q$302=X41))+SUMPRODUCT((ENTRY!$C$3:$C$302="F")*(ENTRY!$R$3:$R$302=48)*(ENTRY!$T$3:$T$302=X41))+SUMPRODUCT((ENTRY!$C$3:$C$302="F")*(ENTRY!$U$3:$U$302=48)*(ENTRY!$W$3:$W$302=X25))</f>
        <v>0</v>
      </c>
      <c r="AJ41" s="66">
        <f>SUMPRODUCT((ENTRY!$C$3:$C$302="F")*(ENTRY!$F$3:$F$302=54)*(ENTRY!$H$3:$H$302=X41))+SUMPRODUCT((ENTRY!$C$3:$C$302="F")*(ENTRY!$I$3:$I$302=54)*(ENTRY!$K$3:$K$302=X41))+SUMPRODUCT((ENTRY!$C$3:$C$302="F")*(ENTRY!$L$3:$L$302=54)*(ENTRY!$N$3:$N$302=X41))+SUMPRODUCT((ENTRY!$C$3:$C$302="F")*(ENTRY!$O$3:$O$302=54)*(ENTRY!$Q$3:$Q$302=X41))+SUMPRODUCT((ENTRY!$C$3:$C$302="F")*(ENTRY!$R$3:$R$302=54)*(ENTRY!$T$3:$T$302=X41))+SUMPRODUCT((ENTRY!$C$3:$C$302="F")*(ENTRY!$U$3:$U$302=54)*(ENTRY!$W$3:$W$302=X25))</f>
        <v>2</v>
      </c>
      <c r="AK41" s="66">
        <f>SUMPRODUCT((ENTRY!$C$3:$C$302="F")*(ENTRY!$F$3:$F$302=55)*(ENTRY!$H$3:$H$302=X41))+SUMPRODUCT((ENTRY!$C$3:$C$302="F")*(ENTRY!$I$3:$I$302=55)*(ENTRY!$K$3:$K$302=X41))+SUMPRODUCT((ENTRY!$C$3:$C$302="F")*(ENTRY!$L$3:$L$302=55)*(ENTRY!$N$3:$N$302=X41))+SUMPRODUCT((ENTRY!$C$3:$C$302="F")*(ENTRY!$O$3:$O$302=55)*(ENTRY!$Q$3:$Q$302=X41))+SUMPRODUCT((ENTRY!$C$3:$C$302="F")*(ENTRY!$R$3:$R$302=55)*(ENTRY!$T$3:$T$302=X41))+SUMPRODUCT((ENTRY!$C$3:$C$302="F")*(ENTRY!$U$3:$U$302=55)*(ENTRY!$W$3:$W$302=X25))</f>
        <v>3</v>
      </c>
      <c r="AL41" s="67">
        <f>SUMPRODUCT((ENTRY!$C$3:$C$302="F")*(ENTRY!$F$3:$F$302=65)*(ENTRY!$H$3:$H$302=X41))+SUMPRODUCT((ENTRY!$C$3:$C$302="F")*(ENTRY!$I$3:$I$302=65)*(ENTRY!$K$3:$K$302=X41))+SUMPRODUCT((ENTRY!$C$3:$C$302="F")*(ENTRY!$L$3:$L$302=65)*(ENTRY!$N$3:$N$302=X41))+SUMPRODUCT((ENTRY!$C$3:$C$302="F")*(ENTRY!$O$3:$O$302=65)*(ENTRY!$Q$3:$Q$302=X41))+SUMPRODUCT((ENTRY!$C$3:$C$302="F")*(ENTRY!$R$3:$R$302=65)*(ENTRY!$T$3:$T$302=X41))+SUMPRODUCT((ENTRY!$C$3:$C$302="F")*(ENTRY!$U$3:$U$302=65)*(ENTRY!$W$3:$W$302=X25))</f>
        <v>3</v>
      </c>
      <c r="AM41" s="68">
        <f>SUMPRODUCT((ENTRY!$C$3:$C$302="F")*(ENTRY!$F$3:$F$302=83)*(ENTRY!$H$3:$H$302=X41))+SUMPRODUCT((ENTRY!$C$3:$C$302="F")*(ENTRY!$I$3:$I$302=83)*(ENTRY!$K$3:$K$302=X41))+SUMPRODUCT((ENTRY!$C$3:$C$302="F")*(ENTRY!$L$3:$L$302=83)*(ENTRY!$N$3:$N$302=X41))+SUMPRODUCT((ENTRY!$C$3:$C$302="F")*(ENTRY!$O$3:$O$302=83)*(ENTRY!$Q$3:$Q$302=X41))+SUMPRODUCT((ENTRY!$C$3:$C$302="F")*(ENTRY!$R$3:$R$302=83)*(ENTRY!$T$3:$T$302=X41))+SUMPRODUCT((ENTRY!$C$3:$C$302="F")*(ENTRY!$U$3:$U$302=83)*(ENTRY!$W$3:$W$302=X25))</f>
        <v>0</v>
      </c>
    </row>
    <row r="42" spans="1:39" ht="15.75" thickBot="1" x14ac:dyDescent="0.3">
      <c r="A42" s="112">
        <v>27</v>
      </c>
      <c r="B42" s="111">
        <f>SUMPRODUCT((ENTRY!$F$3:$F$302=A42)*(ENTRY!$C$3:$C$302="F")) +SUMPRODUCT((ENTRY!$I$3:$I$302=A42)*(ENTRY!$C$3:$C$302="F"))+SUMPRODUCT((ENTRY!$L$3:$L$302=A42)*(ENTRY!$C$3:$C$302="F"))+SUMPRODUCT((ENTRY!$O$3:$O$302=A42)*(ENTRY!$C$3:$C$302="F"))+SUMPRODUCT((ENTRY!$R$3:$R$302=A42)*(ENTRY!$C$3:$C$302="F"))+SUMPRODUCT((ENTRY!$U$3:$U$302=A42)*(ENTRY!$C$3:$C$302="F"))</f>
        <v>13</v>
      </c>
      <c r="C42" s="80" t="s">
        <v>15</v>
      </c>
      <c r="D42" s="81">
        <f>COUNTIF(ENTRY!$AU$3:$BI$302,C42)</f>
        <v>58</v>
      </c>
      <c r="E42" s="80" t="s">
        <v>15</v>
      </c>
      <c r="F42" s="81">
        <f>SUMPRODUCT((ENTRY!$C$3:$C$302="M")*(ENTRY!$AU$3:$BI$302=E42))</f>
        <v>17</v>
      </c>
      <c r="G42" s="80" t="s">
        <v>15</v>
      </c>
      <c r="H42" s="81">
        <f>SUMPRODUCT((ENTRY!$C$3:$C$302="F")*(ENTRY!$AU$3:$BI$302=G42))</f>
        <v>41</v>
      </c>
      <c r="J42" s="91">
        <f>S40+S41</f>
        <v>79</v>
      </c>
      <c r="K42" s="92">
        <f>J42-COUNTIF(ENTRY!BJ3:BJ302,"F")-COUNTIF(ENTRY!BJ3:BJ302,"C")</f>
        <v>79</v>
      </c>
      <c r="L42" s="92">
        <f>COUNTIF(ENTRY!BJ3:BJ302,"C")</f>
        <v>0</v>
      </c>
      <c r="M42" s="92">
        <f>COUNTIF(ENTRY!BJ3:BJ302,"F")</f>
        <v>0</v>
      </c>
      <c r="N42" s="199">
        <f>IFERROR(K42/J42*100,"NA")</f>
        <v>100</v>
      </c>
      <c r="X42" s="69" t="s">
        <v>20</v>
      </c>
      <c r="Y42" s="65">
        <f>SUMPRODUCT((ENTRY!$C$3:$C$302="F")*(ENTRY!$F$3:$F$302=301)*(ENTRY!$H$3:$H$302=X42))+SUMPRODUCT((ENTRY!$C$3:$C$302="F")*(ENTRY!$I$3:$I$302=301)*(ENTRY!$K$3:$K$302=X42))+SUMPRODUCT((ENTRY!$C$3:$C$302="F")*(ENTRY!$L$3:$L$302=301)*(ENTRY!$N$3:$N$302=X42))+SUMPRODUCT((ENTRY!$C$3:$C$302="F")*(ENTRY!$O$3:$O$302=301)*(ENTRY!$Q$3:$Q$302=X42))+SUMPRODUCT((ENTRY!$C$3:$C$302="F")*(ENTRY!$R$3:$R$302=301)*(ENTRY!$T$3:$T$302=X42))+SUMPRODUCT((ENTRY!$C$3:$C$302="F")*(ENTRY!$U$3:$U$302=301)*(ENTRY!$W$3:$W$302=X26))</f>
        <v>2</v>
      </c>
      <c r="Z42" s="66">
        <f>SUMPRODUCT((ENTRY!$C$3:$C$302="F")*(ENTRY!$F$3:$F$302=302)*(ENTRY!$H$3:$H$302=X42))+SUMPRODUCT((ENTRY!$C$3:$C$302="F")*(ENTRY!$I$3:$I$302=302)*(ENTRY!$K$3:$K$302=X42))+SUMPRODUCT((ENTRY!$C$3:$C$302="F")*(ENTRY!$L$3:$L$302=302)*(ENTRY!$N$3:$N$302=X42))+SUMPRODUCT((ENTRY!$C$3:$C$302="F")*(ENTRY!$O$3:$O$302=302)*(ENTRY!$Q$3:$Q$302=X42))+SUMPRODUCT((ENTRY!$C$3:$C$302="F")*(ENTRY!$R$3:$R$302=302)*(ENTRY!$T$3:$T$302=X42))+SUMPRODUCT((ENTRY!$C$3:$C$302="F")*(ENTRY!$U$3:$U$302=302)*(ENTRY!$W$3:$W$302=X26))</f>
        <v>3</v>
      </c>
      <c r="AA42" s="66">
        <f>SUMPRODUCT((ENTRY!$C$3:$C$302="F")*(ENTRY!$F$3:$F$302=27)*(ENTRY!$H$3:$H$302=X42))+SUMPRODUCT((ENTRY!$C$3:$C$302="F")*(ENTRY!$I$3:$I$302=27)*(ENTRY!$K$3:$K$302=X42))+SUMPRODUCT((ENTRY!$C$3:$C$302="F")*(ENTRY!$L$3:$L$302=27)*(ENTRY!$N$3:$N$302=X42))+SUMPRODUCT((ENTRY!$C$3:$C$302="F")*(ENTRY!$O$3:$O$302=27)*(ENTRY!$Q$3:$Q$302=X42))+SUMPRODUCT((ENTRY!$C$3:$C$302="F")*(ENTRY!$R$3:$R$302=27)*(ENTRY!$T$3:$T$302=X42))+SUMPRODUCT((ENTRY!$C$3:$C$302="F")*(ENTRY!$U$3:$U$302=27)*(ENTRY!$W$3:$W$302=X26))</f>
        <v>1</v>
      </c>
      <c r="AB42" s="66">
        <f>SUMPRODUCT((ENTRY!$C$3:$C$302="F")*(ENTRY!$F$3:$F$302=28)*(ENTRY!$H$3:$H$302=X42))+SUMPRODUCT((ENTRY!$C$3:$C$302="F")*(ENTRY!$I$3:$I$302=28)*(ENTRY!$K$3:$K$302=X42))+SUMPRODUCT((ENTRY!$C$3:$C$302="F")*(ENTRY!$L$3:$L$302=28)*(ENTRY!$N$3:$N$302=X42))+SUMPRODUCT((ENTRY!$C$3:$C$302="F")*(ENTRY!$O$3:$O$302=28)*(ENTRY!$Q$3:$Q$302=X42))+SUMPRODUCT((ENTRY!$C$3:$C$302="F")*(ENTRY!$R$3:$R$302=28)*(ENTRY!$T$3:$T$302=X42))+SUMPRODUCT((ENTRY!$C$3:$C$302="F")*(ENTRY!$U$3:$U$302=28)*(ENTRY!$W$3:$W$302=X26))</f>
        <v>2</v>
      </c>
      <c r="AC42" s="66">
        <f>SUMPRODUCT((ENTRY!$C$3:$C$302="F")*(ENTRY!$F$3:$F$302=29)*(ENTRY!$H$3:$H$302=X42))+SUMPRODUCT((ENTRY!$C$3:$C$302="F")*(ENTRY!$I$3:$I$302=29)*(ENTRY!$K$3:$K$302=X42))+SUMPRODUCT((ENTRY!$C$3:$C$302="F")*(ENTRY!$L$3:$L$302=29)*(ENTRY!$N$3:$N$302=X42))+SUMPRODUCT((ENTRY!$C$3:$C$302="F")*(ENTRY!$O$3:$O$302=29)*(ENTRY!$Q$3:$Q$302=X42))+SUMPRODUCT((ENTRY!$C$3:$C$302="F")*(ENTRY!$R$3:$R$302=29)*(ENTRY!$T$3:$T$302=X42))+SUMPRODUCT((ENTRY!$C$3:$C$302="F")*(ENTRY!$U$3:$U$302=29)*(ENTRY!$W$3:$W$302=X26))</f>
        <v>2</v>
      </c>
      <c r="AD42" s="66">
        <f>SUMPRODUCT((ENTRY!$C$3:$C$302="F")*(ENTRY!$F$3:$F$302=30)*(ENTRY!$H$3:$H$302=X42))+SUMPRODUCT((ENTRY!$C$3:$C$302="F")*(ENTRY!$I$3:$I$302=30)*(ENTRY!$K$3:$K$302=X42))+SUMPRODUCT((ENTRY!$C$3:$C$302="F")*(ENTRY!$L$3:$L$302=30)*(ENTRY!$N$3:$N$302=X42))+SUMPRODUCT((ENTRY!$C$3:$C$302="F")*(ENTRY!$O$3:$O$302=30)*(ENTRY!$Q$3:$Q$302=X42))+SUMPRODUCT((ENTRY!$C$3:$C$302="F")*(ENTRY!$R$3:$R$302=30)*(ENTRY!$T$3:$T$302=X42))+SUMPRODUCT((ENTRY!$C$3:$C$302="F")*(ENTRY!$U$3:$U$302=30)*(ENTRY!$W$3:$W$302=X26))</f>
        <v>1</v>
      </c>
      <c r="AE42" s="66">
        <f>SUMPRODUCT((ENTRY!$C$3:$C$302="F")*(ENTRY!$F$3:$F$302=41)*(ENTRY!$H$3:$H$302=X42))+SUMPRODUCT((ENTRY!$C$3:$C$302="F")*(ENTRY!$I$3:$I$302=41)*(ENTRY!$K$3:$K$302=X42))+SUMPRODUCT((ENTRY!$C$3:$C$302="F")*(ENTRY!$L$3:$L$302=41)*(ENTRY!$N$3:$N$302=X42))+SUMPRODUCT((ENTRY!$C$3:$C$302="F")*(ENTRY!$O$3:$O$302=41)*(ENTRY!$Q$3:$Q$302=X42))+SUMPRODUCT((ENTRY!$C$3:$C$302="F")*(ENTRY!$R$3:$R$302=41)*(ENTRY!$T$3:$T$302=X42))+SUMPRODUCT((ENTRY!$C$3:$C$302="F")*(ENTRY!$U$3:$U$302=41)*(ENTRY!$W$3:$W$302=X26))</f>
        <v>0</v>
      </c>
      <c r="AF42" s="66">
        <f>SUMPRODUCT((ENTRY!$C$3:$C$302="F")*(ENTRY!$F$3:$F$302=42)*(ENTRY!$H$3:$H$302=X42))+SUMPRODUCT((ENTRY!$C$3:$C$302="F")*(ENTRY!$I$3:$I$302=42)*(ENTRY!$K$3:$K$302=X42))+SUMPRODUCT((ENTRY!$C$3:$C$302="F")*(ENTRY!$L$3:$L$302=42)*(ENTRY!$N$3:$N$302=X42))+SUMPRODUCT((ENTRY!$C$3:$C$302="F")*(ENTRY!$O$3:$O$302=42)*(ENTRY!$Q$3:$Q$302=X42))+SUMPRODUCT((ENTRY!$C$3:$C$302="F")*(ENTRY!$R$3:$R$302=42)*(ENTRY!$T$3:$T$302=X42))+SUMPRODUCT((ENTRY!$C$3:$C$302="F")*(ENTRY!$U$3:$U$302=42)*(ENTRY!$W$3:$W$302=X26))</f>
        <v>1</v>
      </c>
      <c r="AG42" s="66">
        <f>SUMPRODUCT((ENTRY!$C$3:$C$302="F")*(ENTRY!$F$3:$F$302=43)*(ENTRY!$H$3:$H$302=X42))+SUMPRODUCT((ENTRY!$C$3:$C$302="F")*(ENTRY!$I$3:$I$302=43)*(ENTRY!$K$3:$K$302=X42))+SUMPRODUCT((ENTRY!$C$3:$C$302="F")*(ENTRY!$L$3:$L$302=43)*(ENTRY!$N$3:$N$302=X42))+SUMPRODUCT((ENTRY!$C$3:$C$302="F")*(ENTRY!$O$3:$O$302=43)*(ENTRY!$Q$3:$Q$302=X42))+SUMPRODUCT((ENTRY!$C$3:$C$302="F")*(ENTRY!$R$3:$R$302=43)*(ENTRY!$T$3:$T$302=X42))+SUMPRODUCT((ENTRY!$C$3:$C$302="F")*(ENTRY!$U$3:$U$302=43)*(ENTRY!$W$3:$W$302=X26))</f>
        <v>0</v>
      </c>
      <c r="AH42" s="66">
        <f>SUMPRODUCT((ENTRY!$C$3:$C$302="F")*(ENTRY!$F$3:$F$302=44)*(ENTRY!$H$3:$H$302=X42))+SUMPRODUCT((ENTRY!$C$3:$C$302="F")*(ENTRY!$I$3:$I$302=44)*(ENTRY!$K$3:$K$302=X42))+SUMPRODUCT((ENTRY!$C$3:$C$302="F")*(ENTRY!$L$3:$L$302=44)*(ENTRY!$N$3:$N$302=X42))+SUMPRODUCT((ENTRY!$C$3:$C$302="F")*(ENTRY!$O$3:$O$302=44)*(ENTRY!$Q$3:$Q$302=X42))+SUMPRODUCT((ENTRY!$C$3:$C$302="F")*(ENTRY!$R$3:$R$302=44)*(ENTRY!$T$3:$T$302=X42))+SUMPRODUCT((ENTRY!$C$3:$C$302="F")*(ENTRY!$U$3:$U$302=44)*(ENTRY!$W$3:$W$302=X26))</f>
        <v>0</v>
      </c>
      <c r="AI42" s="66">
        <f>SUMPRODUCT((ENTRY!$C$3:$C$302="F")*(ENTRY!$F$3:$F$302=48)*(ENTRY!$H$3:$H$302=X42))+SUMPRODUCT((ENTRY!$C$3:$C$302="F")*(ENTRY!$I$3:$I$302=44)*(ENTRY!$K$3:$K$302=X42))+SUMPRODUCT((ENTRY!$C$3:$C$302="F")*(ENTRY!$L$3:$L$302=48)*(ENTRY!$N$3:$N$302=X42))+SUMPRODUCT((ENTRY!$C$3:$C$302="F")*(ENTRY!$O$3:$O$302=48)*(ENTRY!$Q$3:$Q$302=X42))+SUMPRODUCT((ENTRY!$C$3:$C$302="F")*(ENTRY!$R$3:$R$302=48)*(ENTRY!$T$3:$T$302=X42))+SUMPRODUCT((ENTRY!$C$3:$C$302="F")*(ENTRY!$U$3:$U$302=48)*(ENTRY!$W$3:$W$302=X26))</f>
        <v>0</v>
      </c>
      <c r="AJ42" s="66">
        <f>SUMPRODUCT((ENTRY!$C$3:$C$302="F")*(ENTRY!$F$3:$F$302=54)*(ENTRY!$H$3:$H$302=X42))+SUMPRODUCT((ENTRY!$C$3:$C$302="F")*(ENTRY!$I$3:$I$302=54)*(ENTRY!$K$3:$K$302=X42))+SUMPRODUCT((ENTRY!$C$3:$C$302="F")*(ENTRY!$L$3:$L$302=54)*(ENTRY!$N$3:$N$302=X42))+SUMPRODUCT((ENTRY!$C$3:$C$302="F")*(ENTRY!$O$3:$O$302=54)*(ENTRY!$Q$3:$Q$302=X42))+SUMPRODUCT((ENTRY!$C$3:$C$302="F")*(ENTRY!$R$3:$R$302=54)*(ENTRY!$T$3:$T$302=X42))+SUMPRODUCT((ENTRY!$C$3:$C$302="F")*(ENTRY!$U$3:$U$302=54)*(ENTRY!$W$3:$W$302=X26))</f>
        <v>0</v>
      </c>
      <c r="AK42" s="66">
        <f>SUMPRODUCT((ENTRY!$C$3:$C$302="F")*(ENTRY!$F$3:$F$302=55)*(ENTRY!$H$3:$H$302=X42))+SUMPRODUCT((ENTRY!$C$3:$C$302="F")*(ENTRY!$I$3:$I$302=55)*(ENTRY!$K$3:$K$302=X42))+SUMPRODUCT((ENTRY!$C$3:$C$302="F")*(ENTRY!$L$3:$L$302=55)*(ENTRY!$N$3:$N$302=X42))+SUMPRODUCT((ENTRY!$C$3:$C$302="F")*(ENTRY!$O$3:$O$302=55)*(ENTRY!$Q$3:$Q$302=X42))+SUMPRODUCT((ENTRY!$C$3:$C$302="F")*(ENTRY!$R$3:$R$302=55)*(ENTRY!$T$3:$T$302=X42))+SUMPRODUCT((ENTRY!$C$3:$C$302="F")*(ENTRY!$U$3:$U$302=55)*(ENTRY!$W$3:$W$302=X26))</f>
        <v>1</v>
      </c>
      <c r="AL42" s="67">
        <f>SUMPRODUCT((ENTRY!$C$3:$C$302="F")*(ENTRY!$F$3:$F$302=65)*(ENTRY!$H$3:$H$302=X42))+SUMPRODUCT((ENTRY!$C$3:$C$302="F")*(ENTRY!$I$3:$I$302=65)*(ENTRY!$K$3:$K$302=X42))+SUMPRODUCT((ENTRY!$C$3:$C$302="F")*(ENTRY!$L$3:$L$302=65)*(ENTRY!$N$3:$N$302=X42))+SUMPRODUCT((ENTRY!$C$3:$C$302="F")*(ENTRY!$O$3:$O$302=65)*(ENTRY!$Q$3:$Q$302=X42))+SUMPRODUCT((ENTRY!$C$3:$C$302="F")*(ENTRY!$R$3:$R$302=65)*(ENTRY!$T$3:$T$302=X42))+SUMPRODUCT((ENTRY!$C$3:$C$302="F")*(ENTRY!$U$3:$U$302=65)*(ENTRY!$W$3:$W$302=X26))</f>
        <v>1</v>
      </c>
      <c r="AM42" s="68">
        <f>SUMPRODUCT((ENTRY!$C$3:$C$302="F")*(ENTRY!$F$3:$F$302=83)*(ENTRY!$H$3:$H$302=X42))+SUMPRODUCT((ENTRY!$C$3:$C$302="F")*(ENTRY!$I$3:$I$302=83)*(ENTRY!$K$3:$K$302=X42))+SUMPRODUCT((ENTRY!$C$3:$C$302="F")*(ENTRY!$L$3:$L$302=83)*(ENTRY!$N$3:$N$302=X42))+SUMPRODUCT((ENTRY!$C$3:$C$302="F")*(ENTRY!$O$3:$O$302=83)*(ENTRY!$Q$3:$Q$302=X42))+SUMPRODUCT((ENTRY!$C$3:$C$302="F")*(ENTRY!$R$3:$R$302=83)*(ENTRY!$T$3:$T$302=X42))+SUMPRODUCT((ENTRY!$C$3:$C$302="F")*(ENTRY!$U$3:$U$302=83)*(ENTRY!$W$3:$W$302=X26))</f>
        <v>0</v>
      </c>
    </row>
    <row r="43" spans="1:39" ht="15.75" thickBot="1" x14ac:dyDescent="0.3">
      <c r="A43" s="112">
        <v>28</v>
      </c>
      <c r="B43" s="111">
        <f>SUMPRODUCT((ENTRY!$F$3:$F$302=A43)*(ENTRY!$C$3:$C$302="F")) +SUMPRODUCT((ENTRY!$I$3:$I$302=A43)*(ENTRY!$C$3:$C$302="F"))+SUMPRODUCT((ENTRY!$L$3:$L$302=A43)*(ENTRY!$C$3:$C$302="F"))+SUMPRODUCT((ENTRY!$O$3:$O$302=A43)*(ENTRY!$C$3:$C$302="F"))+SUMPRODUCT((ENTRY!$R$3:$R$302=A43)*(ENTRY!$C$3:$C$302="F"))+SUMPRODUCT((ENTRY!$U$3:$U$302=A43)*(ENTRY!$C$3:$C$302="F"))</f>
        <v>12</v>
      </c>
      <c r="C43" s="82" t="s">
        <v>16</v>
      </c>
      <c r="D43" s="81">
        <f>COUNTIF(ENTRY!$AU$3:$BI$302,C43)</f>
        <v>59</v>
      </c>
      <c r="E43" s="82" t="s">
        <v>16</v>
      </c>
      <c r="F43" s="81">
        <f>SUMPRODUCT((ENTRY!$C$3:$C$302="M")*(ENTRY!$AU$3:$BI$302=E43))</f>
        <v>20</v>
      </c>
      <c r="G43" s="82" t="s">
        <v>16</v>
      </c>
      <c r="H43" s="81">
        <f>SUMPRODUCT((ENTRY!$C$3:$C$302="F")*(ENTRY!$AU$3:$BI$302=G43))</f>
        <v>39</v>
      </c>
      <c r="J43" s="4"/>
      <c r="M43" s="4"/>
      <c r="Q43" s="465" t="s">
        <v>24</v>
      </c>
      <c r="R43" s="466"/>
      <c r="S43" s="84" t="s">
        <v>10</v>
      </c>
      <c r="T43" s="194" t="s">
        <v>67</v>
      </c>
      <c r="U43" s="192" t="s">
        <v>59</v>
      </c>
      <c r="X43" s="69" t="s">
        <v>21</v>
      </c>
      <c r="Y43" s="65">
        <f>SUMPRODUCT((ENTRY!$C$3:$C$302="F")*(ENTRY!$F$3:$F$302=301)*(ENTRY!$H$3:$H$302=X43))+SUMPRODUCT((ENTRY!$C$3:$C$302="F")*(ENTRY!$I$3:$I$302=301)*(ENTRY!$K$3:$K$302=X43))+SUMPRODUCT((ENTRY!$C$3:$C$302="F")*(ENTRY!$L$3:$L$302=301)*(ENTRY!$N$3:$N$302=X43))+SUMPRODUCT((ENTRY!$C$3:$C$302="F")*(ENTRY!$O$3:$O$302=301)*(ENTRY!$Q$3:$Q$302=X43))+SUMPRODUCT((ENTRY!$C$3:$C$302="F")*(ENTRY!$R$3:$R$302=301)*(ENTRY!$T$3:$T$302=X43))+SUMPRODUCT((ENTRY!$C$3:$C$302="F")*(ENTRY!$U$3:$U$302=301)*(ENTRY!$W$3:$W$302=X27))</f>
        <v>2</v>
      </c>
      <c r="Z43" s="66">
        <f>SUMPRODUCT((ENTRY!$C$3:$C$302="F")*(ENTRY!$F$3:$F$302=302)*(ENTRY!$H$3:$H$302=X43))+SUMPRODUCT((ENTRY!$C$3:$C$302="F")*(ENTRY!$I$3:$I$302=302)*(ENTRY!$K$3:$K$302=X43))+SUMPRODUCT((ENTRY!$C$3:$C$302="F")*(ENTRY!$L$3:$L$302=302)*(ENTRY!$N$3:$N$302=X43))+SUMPRODUCT((ENTRY!$C$3:$C$302="F")*(ENTRY!$O$3:$O$302=302)*(ENTRY!$Q$3:$Q$302=X43))+SUMPRODUCT((ENTRY!$C$3:$C$302="F")*(ENTRY!$R$3:$R$302=302)*(ENTRY!$T$3:$T$302=X43))+SUMPRODUCT((ENTRY!$C$3:$C$302="F")*(ENTRY!$U$3:$U$302=302)*(ENTRY!$W$3:$W$302=X27))</f>
        <v>1</v>
      </c>
      <c r="AA43" s="66">
        <f>SUMPRODUCT((ENTRY!$C$3:$C$302="F")*(ENTRY!$F$3:$F$302=27)*(ENTRY!$H$3:$H$302=X43))+SUMPRODUCT((ENTRY!$C$3:$C$302="F")*(ENTRY!$I$3:$I$302=27)*(ENTRY!$K$3:$K$302=X43))+SUMPRODUCT((ENTRY!$C$3:$C$302="F")*(ENTRY!$L$3:$L$302=27)*(ENTRY!$N$3:$N$302=X43))+SUMPRODUCT((ENTRY!$C$3:$C$302="F")*(ENTRY!$O$3:$O$302=27)*(ENTRY!$Q$3:$Q$302=X43))+SUMPRODUCT((ENTRY!$C$3:$C$302="F")*(ENTRY!$R$3:$R$302=27)*(ENTRY!$T$3:$T$302=X43))+SUMPRODUCT((ENTRY!$C$3:$C$302="F")*(ENTRY!$U$3:$U$302=27)*(ENTRY!$W$3:$W$302=X27))</f>
        <v>2</v>
      </c>
      <c r="AB43" s="66">
        <f>SUMPRODUCT((ENTRY!$C$3:$C$302="F")*(ENTRY!$F$3:$F$302=28)*(ENTRY!$H$3:$H$302=X43))+SUMPRODUCT((ENTRY!$C$3:$C$302="F")*(ENTRY!$I$3:$I$302=28)*(ENTRY!$K$3:$K$302=X43))+SUMPRODUCT((ENTRY!$C$3:$C$302="F")*(ENTRY!$L$3:$L$302=28)*(ENTRY!$N$3:$N$302=X43))+SUMPRODUCT((ENTRY!$C$3:$C$302="F")*(ENTRY!$O$3:$O$302=28)*(ENTRY!$Q$3:$Q$302=X43))+SUMPRODUCT((ENTRY!$C$3:$C$302="F")*(ENTRY!$R$3:$R$302=28)*(ENTRY!$T$3:$T$302=X43))+SUMPRODUCT((ENTRY!$C$3:$C$302="F")*(ENTRY!$U$3:$U$302=28)*(ENTRY!$W$3:$W$302=X27))</f>
        <v>3</v>
      </c>
      <c r="AC43" s="66">
        <f>SUMPRODUCT((ENTRY!$C$3:$C$302="F")*(ENTRY!$F$3:$F$302=29)*(ENTRY!$H$3:$H$302=X43))+SUMPRODUCT((ENTRY!$C$3:$C$302="F")*(ENTRY!$I$3:$I$302=29)*(ENTRY!$K$3:$K$302=X43))+SUMPRODUCT((ENTRY!$C$3:$C$302="F")*(ENTRY!$L$3:$L$302=29)*(ENTRY!$N$3:$N$302=X43))+SUMPRODUCT((ENTRY!$C$3:$C$302="F")*(ENTRY!$O$3:$O$302=29)*(ENTRY!$Q$3:$Q$302=X43))+SUMPRODUCT((ENTRY!$C$3:$C$302="F")*(ENTRY!$R$3:$R$302=29)*(ENTRY!$T$3:$T$302=X43))+SUMPRODUCT((ENTRY!$C$3:$C$302="F")*(ENTRY!$U$3:$U$302=29)*(ENTRY!$W$3:$W$302=X27))</f>
        <v>1</v>
      </c>
      <c r="AD43" s="66">
        <f>SUMPRODUCT((ENTRY!$C$3:$C$302="F")*(ENTRY!$F$3:$F$302=30)*(ENTRY!$H$3:$H$302=X43))+SUMPRODUCT((ENTRY!$C$3:$C$302="F")*(ENTRY!$I$3:$I$302=30)*(ENTRY!$K$3:$K$302=X43))+SUMPRODUCT((ENTRY!$C$3:$C$302="F")*(ENTRY!$L$3:$L$302=30)*(ENTRY!$N$3:$N$302=X43))+SUMPRODUCT((ENTRY!$C$3:$C$302="F")*(ENTRY!$O$3:$O$302=30)*(ENTRY!$Q$3:$Q$302=X43))+SUMPRODUCT((ENTRY!$C$3:$C$302="F")*(ENTRY!$R$3:$R$302=30)*(ENTRY!$T$3:$T$302=X43))+SUMPRODUCT((ENTRY!$C$3:$C$302="F")*(ENTRY!$U$3:$U$302=30)*(ENTRY!$W$3:$W$302=X27))</f>
        <v>0</v>
      </c>
      <c r="AE43" s="66">
        <f>SUMPRODUCT((ENTRY!$C$3:$C$302="F")*(ENTRY!$F$3:$F$302=41)*(ENTRY!$H$3:$H$302=X43))+SUMPRODUCT((ENTRY!$C$3:$C$302="F")*(ENTRY!$I$3:$I$302=41)*(ENTRY!$K$3:$K$302=X43))+SUMPRODUCT((ENTRY!$C$3:$C$302="F")*(ENTRY!$L$3:$L$302=41)*(ENTRY!$N$3:$N$302=X43))+SUMPRODUCT((ENTRY!$C$3:$C$302="F")*(ENTRY!$O$3:$O$302=41)*(ENTRY!$Q$3:$Q$302=X43))+SUMPRODUCT((ENTRY!$C$3:$C$302="F")*(ENTRY!$R$3:$R$302=41)*(ENTRY!$T$3:$T$302=X43))+SUMPRODUCT((ENTRY!$C$3:$C$302="F")*(ENTRY!$U$3:$U$302=41)*(ENTRY!$W$3:$W$302=X27))</f>
        <v>0</v>
      </c>
      <c r="AF43" s="66">
        <f>SUMPRODUCT((ENTRY!$C$3:$C$302="F")*(ENTRY!$F$3:$F$302=42)*(ENTRY!$H$3:$H$302=X43))+SUMPRODUCT((ENTRY!$C$3:$C$302="F")*(ENTRY!$I$3:$I$302=42)*(ENTRY!$K$3:$K$302=X43))+SUMPRODUCT((ENTRY!$C$3:$C$302="F")*(ENTRY!$L$3:$L$302=42)*(ENTRY!$N$3:$N$302=X43))+SUMPRODUCT((ENTRY!$C$3:$C$302="F")*(ENTRY!$O$3:$O$302=42)*(ENTRY!$Q$3:$Q$302=X43))+SUMPRODUCT((ENTRY!$C$3:$C$302="F")*(ENTRY!$R$3:$R$302=42)*(ENTRY!$T$3:$T$302=X43))+SUMPRODUCT((ENTRY!$C$3:$C$302="F")*(ENTRY!$U$3:$U$302=42)*(ENTRY!$W$3:$W$302=X27))</f>
        <v>1</v>
      </c>
      <c r="AG43" s="66">
        <f>SUMPRODUCT((ENTRY!$C$3:$C$302="F")*(ENTRY!$F$3:$F$302=43)*(ENTRY!$H$3:$H$302=X43))+SUMPRODUCT((ENTRY!$C$3:$C$302="F")*(ENTRY!$I$3:$I$302=43)*(ENTRY!$K$3:$K$302=X43))+SUMPRODUCT((ENTRY!$C$3:$C$302="F")*(ENTRY!$L$3:$L$302=43)*(ENTRY!$N$3:$N$302=X43))+SUMPRODUCT((ENTRY!$C$3:$C$302="F")*(ENTRY!$O$3:$O$302=43)*(ENTRY!$Q$3:$Q$302=X43))+SUMPRODUCT((ENTRY!$C$3:$C$302="F")*(ENTRY!$R$3:$R$302=43)*(ENTRY!$T$3:$T$302=X43))+SUMPRODUCT((ENTRY!$C$3:$C$302="F")*(ENTRY!$U$3:$U$302=43)*(ENTRY!$W$3:$W$302=X27))</f>
        <v>1</v>
      </c>
      <c r="AH43" s="66">
        <f>SUMPRODUCT((ENTRY!$C$3:$C$302="F")*(ENTRY!$F$3:$F$302=44)*(ENTRY!$H$3:$H$302=X43))+SUMPRODUCT((ENTRY!$C$3:$C$302="F")*(ENTRY!$I$3:$I$302=44)*(ENTRY!$K$3:$K$302=X43))+SUMPRODUCT((ENTRY!$C$3:$C$302="F")*(ENTRY!$L$3:$L$302=44)*(ENTRY!$N$3:$N$302=X43))+SUMPRODUCT((ENTRY!$C$3:$C$302="F")*(ENTRY!$O$3:$O$302=44)*(ENTRY!$Q$3:$Q$302=X43))+SUMPRODUCT((ENTRY!$C$3:$C$302="F")*(ENTRY!$R$3:$R$302=44)*(ENTRY!$T$3:$T$302=X43))+SUMPRODUCT((ENTRY!$C$3:$C$302="F")*(ENTRY!$U$3:$U$302=44)*(ENTRY!$W$3:$W$302=X27))</f>
        <v>2</v>
      </c>
      <c r="AI43" s="66">
        <f>SUMPRODUCT((ENTRY!$C$3:$C$302="F")*(ENTRY!$F$3:$F$302=48)*(ENTRY!$H$3:$H$302=X43))+SUMPRODUCT((ENTRY!$C$3:$C$302="F")*(ENTRY!$I$3:$I$302=44)*(ENTRY!$K$3:$K$302=X43))+SUMPRODUCT((ENTRY!$C$3:$C$302="F")*(ENTRY!$L$3:$L$302=48)*(ENTRY!$N$3:$N$302=X43))+SUMPRODUCT((ENTRY!$C$3:$C$302="F")*(ENTRY!$O$3:$O$302=48)*(ENTRY!$Q$3:$Q$302=X43))+SUMPRODUCT((ENTRY!$C$3:$C$302="F")*(ENTRY!$R$3:$R$302=48)*(ENTRY!$T$3:$T$302=X43))+SUMPRODUCT((ENTRY!$C$3:$C$302="F")*(ENTRY!$U$3:$U$302=48)*(ENTRY!$W$3:$W$302=X27))</f>
        <v>0</v>
      </c>
      <c r="AJ43" s="66">
        <f>SUMPRODUCT((ENTRY!$C$3:$C$302="F")*(ENTRY!$F$3:$F$302=54)*(ENTRY!$H$3:$H$302=X43))+SUMPRODUCT((ENTRY!$C$3:$C$302="F")*(ENTRY!$I$3:$I$302=54)*(ENTRY!$K$3:$K$302=X43))+SUMPRODUCT((ENTRY!$C$3:$C$302="F")*(ENTRY!$L$3:$L$302=54)*(ENTRY!$N$3:$N$302=X43))+SUMPRODUCT((ENTRY!$C$3:$C$302="F")*(ENTRY!$O$3:$O$302=54)*(ENTRY!$Q$3:$Q$302=X43))+SUMPRODUCT((ENTRY!$C$3:$C$302="F")*(ENTRY!$R$3:$R$302=54)*(ENTRY!$T$3:$T$302=X43))+SUMPRODUCT((ENTRY!$C$3:$C$302="F")*(ENTRY!$U$3:$U$302=54)*(ENTRY!$W$3:$W$302=X27))</f>
        <v>0</v>
      </c>
      <c r="AK43" s="66">
        <f>SUMPRODUCT((ENTRY!$C$3:$C$302="F")*(ENTRY!$F$3:$F$302=55)*(ENTRY!$H$3:$H$302=X43))+SUMPRODUCT((ENTRY!$C$3:$C$302="F")*(ENTRY!$I$3:$I$302=55)*(ENTRY!$K$3:$K$302=X43))+SUMPRODUCT((ENTRY!$C$3:$C$302="F")*(ENTRY!$L$3:$L$302=55)*(ENTRY!$N$3:$N$302=X43))+SUMPRODUCT((ENTRY!$C$3:$C$302="F")*(ENTRY!$O$3:$O$302=55)*(ENTRY!$Q$3:$Q$302=X43))+SUMPRODUCT((ENTRY!$C$3:$C$302="F")*(ENTRY!$R$3:$R$302=55)*(ENTRY!$T$3:$T$302=X43))+SUMPRODUCT((ENTRY!$C$3:$C$302="F")*(ENTRY!$U$3:$U$302=55)*(ENTRY!$W$3:$W$302=X27))</f>
        <v>1</v>
      </c>
      <c r="AL43" s="67">
        <f>SUMPRODUCT((ENTRY!$C$3:$C$302="F")*(ENTRY!$F$3:$F$302=65)*(ENTRY!$H$3:$H$302=X43))+SUMPRODUCT((ENTRY!$C$3:$C$302="F")*(ENTRY!$I$3:$I$302=65)*(ENTRY!$K$3:$K$302=X43))+SUMPRODUCT((ENTRY!$C$3:$C$302="F")*(ENTRY!$L$3:$L$302=65)*(ENTRY!$N$3:$N$302=X43))+SUMPRODUCT((ENTRY!$C$3:$C$302="F")*(ENTRY!$O$3:$O$302=65)*(ENTRY!$Q$3:$Q$302=X43))+SUMPRODUCT((ENTRY!$C$3:$C$302="F")*(ENTRY!$R$3:$R$302=65)*(ENTRY!$T$3:$T$302=X43))+SUMPRODUCT((ENTRY!$C$3:$C$302="F")*(ENTRY!$U$3:$U$302=65)*(ENTRY!$W$3:$W$302=X27))</f>
        <v>0</v>
      </c>
      <c r="AM43" s="68">
        <f>SUMPRODUCT((ENTRY!$C$3:$C$302="F")*(ENTRY!$F$3:$F$302=83)*(ENTRY!$H$3:$H$302=X43))+SUMPRODUCT((ENTRY!$C$3:$C$302="F")*(ENTRY!$I$3:$I$302=83)*(ENTRY!$K$3:$K$302=X43))+SUMPRODUCT((ENTRY!$C$3:$C$302="F")*(ENTRY!$L$3:$L$302=83)*(ENTRY!$N$3:$N$302=X43))+SUMPRODUCT((ENTRY!$C$3:$C$302="F")*(ENTRY!$O$3:$O$302=83)*(ENTRY!$Q$3:$Q$302=X43))+SUMPRODUCT((ENTRY!$C$3:$C$302="F")*(ENTRY!$R$3:$R$302=83)*(ENTRY!$T$3:$T$302=X43))+SUMPRODUCT((ENTRY!$C$3:$C$302="F")*(ENTRY!$U$3:$U$302=83)*(ENTRY!$W$3:$W$302=X27))</f>
        <v>0</v>
      </c>
    </row>
    <row r="44" spans="1:39" ht="15.75" thickBot="1" x14ac:dyDescent="0.3">
      <c r="A44" s="112">
        <v>29</v>
      </c>
      <c r="B44" s="111">
        <f>SUMPRODUCT((ENTRY!$F$3:$F$302=A44)*(ENTRY!$C$3:$C$302="F")) +SUMPRODUCT((ENTRY!$I$3:$I$302=A44)*(ENTRY!$C$3:$C$302="F"))+SUMPRODUCT((ENTRY!$L$3:$L$302=A44)*(ENTRY!$C$3:$C$302="F"))+SUMPRODUCT((ENTRY!$O$3:$O$302=A44)*(ENTRY!$C$3:$C$302="F"))+SUMPRODUCT((ENTRY!$R$3:$R$302=A44)*(ENTRY!$C$3:$C$302="F"))+SUMPRODUCT((ENTRY!$U$3:$U$302=A44)*(ENTRY!$C$3:$C$302="F"))</f>
        <v>13</v>
      </c>
      <c r="C44" s="82" t="s">
        <v>17</v>
      </c>
      <c r="D44" s="81">
        <f>COUNTIF(ENTRY!$AU$3:$BI$302,C44)</f>
        <v>71</v>
      </c>
      <c r="E44" s="82" t="s">
        <v>17</v>
      </c>
      <c r="F44" s="81">
        <f>SUMPRODUCT((ENTRY!$C$3:$C$302="M")*(ENTRY!$AU$3:$BI$302=E44))</f>
        <v>33</v>
      </c>
      <c r="G44" s="82" t="s">
        <v>17</v>
      </c>
      <c r="H44" s="81">
        <f>SUMPRODUCT((ENTRY!$C$3:$C$302="F")*(ENTRY!$AU$3:$BI$302=G44))</f>
        <v>38</v>
      </c>
      <c r="J44" s="458" t="s">
        <v>54</v>
      </c>
      <c r="K44" s="459"/>
      <c r="L44" s="459"/>
      <c r="M44" s="459"/>
      <c r="N44" s="460"/>
      <c r="Q44" s="467"/>
      <c r="R44" s="468"/>
      <c r="S44" s="85">
        <f>IFERROR((D42*8+D43*7+D44*6+D45*5+D46*4+D47*3+D48*2+D49*1+D50*0)/(S40+S41)*2.5,"NA")</f>
        <v>65.12658227848101</v>
      </c>
      <c r="T44" s="86">
        <f>IFERROR((F42*8+F43*7+F44*6+F45*5+F46*4+F47*3+F48*2+F49*1+F50*0)/S41*2.5,"NA")</f>
        <v>58.75</v>
      </c>
      <c r="U44" s="87">
        <f>IFERROR((H42*8+H43*7+H44*6+H45*5+H46*4+H47*3+H48*2+H49*1+H50*0)/(S40) *2.5,"NA")</f>
        <v>71.036585365853654</v>
      </c>
      <c r="X44" s="69" t="s">
        <v>22</v>
      </c>
      <c r="Y44" s="65">
        <f>SUMPRODUCT((ENTRY!$C$3:$C$302="F")*(ENTRY!$F$3:$F$302=301)*(ENTRY!$H$3:$H$302=X44))+SUMPRODUCT((ENTRY!$C$3:$C$302="F")*(ENTRY!$I$3:$I$302=301)*(ENTRY!$K$3:$K$302=X44))+SUMPRODUCT((ENTRY!$C$3:$C$302="F")*(ENTRY!$L$3:$L$302=301)*(ENTRY!$N$3:$N$302=X44))+SUMPRODUCT((ENTRY!$C$3:$C$302="F")*(ENTRY!$O$3:$O$302=301)*(ENTRY!$Q$3:$Q$302=X44))+SUMPRODUCT((ENTRY!$C$3:$C$302="F")*(ENTRY!$R$3:$R$302=301)*(ENTRY!$T$3:$T$302=X44))+SUMPRODUCT((ENTRY!$C$3:$C$302="F")*(ENTRY!$U$3:$U$302=301)*(ENTRY!$W$3:$W$302=X28))</f>
        <v>0</v>
      </c>
      <c r="Z44" s="66">
        <f>SUMPRODUCT((ENTRY!$C$3:$C$302="F")*(ENTRY!$F$3:$F$302=302)*(ENTRY!$H$3:$H$302=X44))+SUMPRODUCT((ENTRY!$C$3:$C$302="F")*(ENTRY!$I$3:$I$302=302)*(ENTRY!$K$3:$K$302=X44))+SUMPRODUCT((ENTRY!$C$3:$C$302="F")*(ENTRY!$L$3:$L$302=302)*(ENTRY!$N$3:$N$302=X44))+SUMPRODUCT((ENTRY!$C$3:$C$302="F")*(ENTRY!$O$3:$O$302=302)*(ENTRY!$Q$3:$Q$302=X44))+SUMPRODUCT((ENTRY!$C$3:$C$302="F")*(ENTRY!$R$3:$R$302=302)*(ENTRY!$T$3:$T$302=X44))+SUMPRODUCT((ENTRY!$C$3:$C$302="F")*(ENTRY!$U$3:$U$302=302)*(ENTRY!$W$3:$W$302=X28))</f>
        <v>0</v>
      </c>
      <c r="AA44" s="66">
        <f>SUMPRODUCT((ENTRY!$C$3:$C$302="F")*(ENTRY!$F$3:$F$302=27)*(ENTRY!$H$3:$H$302=X44))+SUMPRODUCT((ENTRY!$C$3:$C$302="F")*(ENTRY!$I$3:$I$302=27)*(ENTRY!$K$3:$K$302=X44))+SUMPRODUCT((ENTRY!$C$3:$C$302="F")*(ENTRY!$L$3:$L$302=27)*(ENTRY!$N$3:$N$302=X44))+SUMPRODUCT((ENTRY!$C$3:$C$302="F")*(ENTRY!$O$3:$O$302=27)*(ENTRY!$Q$3:$Q$302=X44))+SUMPRODUCT((ENTRY!$C$3:$C$302="F")*(ENTRY!$R$3:$R$302=27)*(ENTRY!$T$3:$T$302=X44))+SUMPRODUCT((ENTRY!$C$3:$C$302="F")*(ENTRY!$U$3:$U$302=27)*(ENTRY!$W$3:$W$302=X28))</f>
        <v>0</v>
      </c>
      <c r="AB44" s="66">
        <f>SUMPRODUCT((ENTRY!$C$3:$C$302="F")*(ENTRY!$F$3:$F$302=28)*(ENTRY!$H$3:$H$302=X44))+SUMPRODUCT((ENTRY!$C$3:$C$302="F")*(ENTRY!$I$3:$I$302=28)*(ENTRY!$K$3:$K$302=X44))+SUMPRODUCT((ENTRY!$C$3:$C$302="F")*(ENTRY!$L$3:$L$302=28)*(ENTRY!$N$3:$N$302=X44))+SUMPRODUCT((ENTRY!$C$3:$C$302="F")*(ENTRY!$O$3:$O$302=28)*(ENTRY!$Q$3:$Q$302=X44))+SUMPRODUCT((ENTRY!$C$3:$C$302="F")*(ENTRY!$R$3:$R$302=28)*(ENTRY!$T$3:$T$302=X44))+SUMPRODUCT((ENTRY!$C$3:$C$302="F")*(ENTRY!$U$3:$U$302=28)*(ENTRY!$W$3:$W$302=X28))</f>
        <v>1</v>
      </c>
      <c r="AC44" s="66">
        <f>SUMPRODUCT((ENTRY!$C$3:$C$302="F")*(ENTRY!$F$3:$F$302=29)*(ENTRY!$H$3:$H$302=X44))+SUMPRODUCT((ENTRY!$C$3:$C$302="F")*(ENTRY!$I$3:$I$302=29)*(ENTRY!$K$3:$K$302=X44))+SUMPRODUCT((ENTRY!$C$3:$C$302="F")*(ENTRY!$L$3:$L$302=29)*(ENTRY!$N$3:$N$302=X44))+SUMPRODUCT((ENTRY!$C$3:$C$302="F")*(ENTRY!$O$3:$O$302=29)*(ENTRY!$Q$3:$Q$302=X44))+SUMPRODUCT((ENTRY!$C$3:$C$302="F")*(ENTRY!$R$3:$R$302=29)*(ENTRY!$T$3:$T$302=X44))+SUMPRODUCT((ENTRY!$C$3:$C$302="F")*(ENTRY!$U$3:$U$302=29)*(ENTRY!$W$3:$W$302=X28))</f>
        <v>0</v>
      </c>
      <c r="AD44" s="66">
        <f>SUMPRODUCT((ENTRY!$C$3:$C$302="F")*(ENTRY!$F$3:$F$302=30)*(ENTRY!$H$3:$H$302=X44))+SUMPRODUCT((ENTRY!$C$3:$C$302="F")*(ENTRY!$I$3:$I$302=30)*(ENTRY!$K$3:$K$302=X44))+SUMPRODUCT((ENTRY!$C$3:$C$302="F")*(ENTRY!$L$3:$L$302=30)*(ENTRY!$N$3:$N$302=X44))+SUMPRODUCT((ENTRY!$C$3:$C$302="F")*(ENTRY!$O$3:$O$302=30)*(ENTRY!$Q$3:$Q$302=X44))+SUMPRODUCT((ENTRY!$C$3:$C$302="F")*(ENTRY!$R$3:$R$302=30)*(ENTRY!$T$3:$T$302=X44))+SUMPRODUCT((ENTRY!$C$3:$C$302="F")*(ENTRY!$U$3:$U$302=30)*(ENTRY!$W$3:$W$302=X28))</f>
        <v>0</v>
      </c>
      <c r="AE44" s="66">
        <f>SUMPRODUCT((ENTRY!$C$3:$C$302="F")*(ENTRY!$F$3:$F$302=41)*(ENTRY!$H$3:$H$302=X44))+SUMPRODUCT((ENTRY!$C$3:$C$302="F")*(ENTRY!$I$3:$I$302=41)*(ENTRY!$K$3:$K$302=X44))+SUMPRODUCT((ENTRY!$C$3:$C$302="F")*(ENTRY!$L$3:$L$302=41)*(ENTRY!$N$3:$N$302=X44))+SUMPRODUCT((ENTRY!$C$3:$C$302="F")*(ENTRY!$O$3:$O$302=41)*(ENTRY!$Q$3:$Q$302=X44))+SUMPRODUCT((ENTRY!$C$3:$C$302="F")*(ENTRY!$R$3:$R$302=41)*(ENTRY!$T$3:$T$302=X44))+SUMPRODUCT((ENTRY!$C$3:$C$302="F")*(ENTRY!$U$3:$U$302=41)*(ENTRY!$W$3:$W$302=X28))</f>
        <v>0</v>
      </c>
      <c r="AF44" s="66">
        <f>SUMPRODUCT((ENTRY!$C$3:$C$302="F")*(ENTRY!$F$3:$F$302=42)*(ENTRY!$H$3:$H$302=X44))+SUMPRODUCT((ENTRY!$C$3:$C$302="F")*(ENTRY!$I$3:$I$302=42)*(ENTRY!$K$3:$K$302=X44))+SUMPRODUCT((ENTRY!$C$3:$C$302="F")*(ENTRY!$L$3:$L$302=42)*(ENTRY!$N$3:$N$302=X44))+SUMPRODUCT((ENTRY!$C$3:$C$302="F")*(ENTRY!$O$3:$O$302=42)*(ENTRY!$Q$3:$Q$302=X44))+SUMPRODUCT((ENTRY!$C$3:$C$302="F")*(ENTRY!$R$3:$R$302=42)*(ENTRY!$T$3:$T$302=X44))+SUMPRODUCT((ENTRY!$C$3:$C$302="F")*(ENTRY!$U$3:$U$302=42)*(ENTRY!$W$3:$W$302=X28))</f>
        <v>0</v>
      </c>
      <c r="AG44" s="66">
        <f>SUMPRODUCT((ENTRY!$C$3:$C$302="F")*(ENTRY!$F$3:$F$302=43)*(ENTRY!$H$3:$H$302=X44))+SUMPRODUCT((ENTRY!$C$3:$C$302="F")*(ENTRY!$I$3:$I$302=43)*(ENTRY!$K$3:$K$302=X44))+SUMPRODUCT((ENTRY!$C$3:$C$302="F")*(ENTRY!$L$3:$L$302=43)*(ENTRY!$N$3:$N$302=X44))+SUMPRODUCT((ENTRY!$C$3:$C$302="F")*(ENTRY!$O$3:$O$302=43)*(ENTRY!$Q$3:$Q$302=X44))+SUMPRODUCT((ENTRY!$C$3:$C$302="F")*(ENTRY!$R$3:$R$302=43)*(ENTRY!$T$3:$T$302=X44))+SUMPRODUCT((ENTRY!$C$3:$C$302="F")*(ENTRY!$U$3:$U$302=43)*(ENTRY!$W$3:$W$302=X28))</f>
        <v>0</v>
      </c>
      <c r="AH44" s="66">
        <f>SUMPRODUCT((ENTRY!$C$3:$C$302="F")*(ENTRY!$F$3:$F$302=44)*(ENTRY!$H$3:$H$302=X44))+SUMPRODUCT((ENTRY!$C$3:$C$302="F")*(ENTRY!$I$3:$I$302=44)*(ENTRY!$K$3:$K$302=X44))+SUMPRODUCT((ENTRY!$C$3:$C$302="F")*(ENTRY!$L$3:$L$302=44)*(ENTRY!$N$3:$N$302=X44))+SUMPRODUCT((ENTRY!$C$3:$C$302="F")*(ENTRY!$O$3:$O$302=44)*(ENTRY!$Q$3:$Q$302=X44))+SUMPRODUCT((ENTRY!$C$3:$C$302="F")*(ENTRY!$R$3:$R$302=44)*(ENTRY!$T$3:$T$302=X44))+SUMPRODUCT((ENTRY!$C$3:$C$302="F")*(ENTRY!$U$3:$U$302=44)*(ENTRY!$W$3:$W$302=X28))</f>
        <v>0</v>
      </c>
      <c r="AI44" s="66">
        <f>SUMPRODUCT((ENTRY!$C$3:$C$302="F")*(ENTRY!$F$3:$F$302=48)*(ENTRY!$H$3:$H$302=X44))+SUMPRODUCT((ENTRY!$C$3:$C$302="F")*(ENTRY!$I$3:$I$302=44)*(ENTRY!$K$3:$K$302=X44))+SUMPRODUCT((ENTRY!$C$3:$C$302="F")*(ENTRY!$L$3:$L$302=48)*(ENTRY!$N$3:$N$302=X44))+SUMPRODUCT((ENTRY!$C$3:$C$302="F")*(ENTRY!$O$3:$O$302=48)*(ENTRY!$Q$3:$Q$302=X44))+SUMPRODUCT((ENTRY!$C$3:$C$302="F")*(ENTRY!$R$3:$R$302=48)*(ENTRY!$T$3:$T$302=X44))+SUMPRODUCT((ENTRY!$C$3:$C$302="F")*(ENTRY!$U$3:$U$302=48)*(ENTRY!$W$3:$W$302=X28))</f>
        <v>0</v>
      </c>
      <c r="AJ44" s="66">
        <f>SUMPRODUCT((ENTRY!$C$3:$C$302="F")*(ENTRY!$F$3:$F$302=54)*(ENTRY!$H$3:$H$302=X44))+SUMPRODUCT((ENTRY!$C$3:$C$302="F")*(ENTRY!$I$3:$I$302=54)*(ENTRY!$K$3:$K$302=X44))+SUMPRODUCT((ENTRY!$C$3:$C$302="F")*(ENTRY!$L$3:$L$302=54)*(ENTRY!$N$3:$N$302=X44))+SUMPRODUCT((ENTRY!$C$3:$C$302="F")*(ENTRY!$O$3:$O$302=54)*(ENTRY!$Q$3:$Q$302=X44))+SUMPRODUCT((ENTRY!$C$3:$C$302="F")*(ENTRY!$R$3:$R$302=54)*(ENTRY!$T$3:$T$302=X44))+SUMPRODUCT((ENTRY!$C$3:$C$302="F")*(ENTRY!$U$3:$U$302=54)*(ENTRY!$W$3:$W$302=X28))</f>
        <v>0</v>
      </c>
      <c r="AK44" s="66">
        <f>SUMPRODUCT((ENTRY!$C$3:$C$302="F")*(ENTRY!$F$3:$F$302=55)*(ENTRY!$H$3:$H$302=X44))+SUMPRODUCT((ENTRY!$C$3:$C$302="F")*(ENTRY!$I$3:$I$302=55)*(ENTRY!$K$3:$K$302=X44))+SUMPRODUCT((ENTRY!$C$3:$C$302="F")*(ENTRY!$L$3:$L$302=55)*(ENTRY!$N$3:$N$302=X44))+SUMPRODUCT((ENTRY!$C$3:$C$302="F")*(ENTRY!$O$3:$O$302=55)*(ENTRY!$Q$3:$Q$302=X44))+SUMPRODUCT((ENTRY!$C$3:$C$302="F")*(ENTRY!$R$3:$R$302=55)*(ENTRY!$T$3:$T$302=X44))+SUMPRODUCT((ENTRY!$C$3:$C$302="F")*(ENTRY!$U$3:$U$302=55)*(ENTRY!$W$3:$W$302=X28))</f>
        <v>0</v>
      </c>
      <c r="AL44" s="67">
        <f>SUMPRODUCT((ENTRY!$C$3:$C$302="F")*(ENTRY!$F$3:$F$302=65)*(ENTRY!$H$3:$H$302=X44))+SUMPRODUCT((ENTRY!$C$3:$C$302="F")*(ENTRY!$I$3:$I$302=65)*(ENTRY!$K$3:$K$302=X44))+SUMPRODUCT((ENTRY!$C$3:$C$302="F")*(ENTRY!$L$3:$L$302=65)*(ENTRY!$N$3:$N$302=X44))+SUMPRODUCT((ENTRY!$C$3:$C$302="F")*(ENTRY!$O$3:$O$302=65)*(ENTRY!$Q$3:$Q$302=X44))+SUMPRODUCT((ENTRY!$C$3:$C$302="F")*(ENTRY!$R$3:$R$302=65)*(ENTRY!$T$3:$T$302=X44))+SUMPRODUCT((ENTRY!$C$3:$C$302="F")*(ENTRY!$U$3:$U$302=65)*(ENTRY!$W$3:$W$302=X28))</f>
        <v>0</v>
      </c>
      <c r="AM44" s="68">
        <f>SUMPRODUCT((ENTRY!$C$3:$C$302="F")*(ENTRY!$F$3:$F$302=83)*(ENTRY!$H$3:$H$302=X44))+SUMPRODUCT((ENTRY!$C$3:$C$302="F")*(ENTRY!$I$3:$I$302=83)*(ENTRY!$K$3:$K$302=X44))+SUMPRODUCT((ENTRY!$C$3:$C$302="F")*(ENTRY!$L$3:$L$302=83)*(ENTRY!$N$3:$N$302=X44))+SUMPRODUCT((ENTRY!$C$3:$C$302="F")*(ENTRY!$O$3:$O$302=83)*(ENTRY!$Q$3:$Q$302=X44))+SUMPRODUCT((ENTRY!$C$3:$C$302="F")*(ENTRY!$R$3:$R$302=83)*(ENTRY!$T$3:$T$302=X44))+SUMPRODUCT((ENTRY!$C$3:$C$302="F")*(ENTRY!$U$3:$U$302=83)*(ENTRY!$W$3:$W$302=X28))</f>
        <v>0</v>
      </c>
    </row>
    <row r="45" spans="1:39" ht="15.75" thickBot="1" x14ac:dyDescent="0.3">
      <c r="A45" s="112">
        <v>30</v>
      </c>
      <c r="B45" s="111">
        <f>SUMPRODUCT((ENTRY!$F$3:$F$302=A45)*(ENTRY!$C$3:$C$302="F")) +SUMPRODUCT((ENTRY!$I$3:$I$302=A45)*(ENTRY!$C$3:$C$302="F"))+SUMPRODUCT((ENTRY!$L$3:$L$302=A45)*(ENTRY!$C$3:$C$302="F"))+SUMPRODUCT((ENTRY!$O$3:$O$302=A45)*(ENTRY!$C$3:$C$302="F"))+SUMPRODUCT((ENTRY!$R$3:$R$302=A45)*(ENTRY!$C$3:$C$302="F"))+SUMPRODUCT((ENTRY!$U$3:$U$302=A45)*(ENTRY!$C$3:$C$302="F"))</f>
        <v>12</v>
      </c>
      <c r="C45" s="82" t="s">
        <v>18</v>
      </c>
      <c r="D45" s="81">
        <f>COUNTIF(ENTRY!$AU$3:$BI$302,C45)</f>
        <v>61</v>
      </c>
      <c r="E45" s="82" t="s">
        <v>18</v>
      </c>
      <c r="F45" s="81">
        <f>SUMPRODUCT((ENTRY!$C$3:$C$302="M")*(ENTRY!$AU$3:$BI$302=E45))</f>
        <v>28</v>
      </c>
      <c r="G45" s="82" t="s">
        <v>18</v>
      </c>
      <c r="H45" s="81">
        <f>SUMPRODUCT((ENTRY!$C$3:$C$302="F")*(ENTRY!$AU$3:$BI$302=G45))</f>
        <v>33</v>
      </c>
      <c r="J45" s="105" t="s">
        <v>52</v>
      </c>
      <c r="K45" s="106" t="s">
        <v>48</v>
      </c>
      <c r="L45" s="106" t="s">
        <v>49</v>
      </c>
      <c r="M45" s="106" t="s">
        <v>50</v>
      </c>
      <c r="N45" s="107" t="s">
        <v>51</v>
      </c>
      <c r="X45" s="70" t="s">
        <v>23</v>
      </c>
      <c r="Y45" s="65">
        <f>SUMPRODUCT((ENTRY!$C$3:$C$302="F")*(ENTRY!$F$3:$F$302=301)*(ENTRY!$H$3:$H$302=X45))+SUMPRODUCT((ENTRY!$C$3:$C$302="F")*(ENTRY!$I$3:$I$302=301)*(ENTRY!$K$3:$K$302=X45))+SUMPRODUCT((ENTRY!$C$3:$C$302="F")*(ENTRY!$L$3:$L$302=301)*(ENTRY!$N$3:$N$302=X45))+SUMPRODUCT((ENTRY!$C$3:$C$302="F")*(ENTRY!$O$3:$O$302=301)*(ENTRY!$Q$3:$Q$302=X45))+SUMPRODUCT((ENTRY!$C$3:$C$302="F")*(ENTRY!$R$3:$R$302=301)*(ENTRY!$T$3:$T$302=X45))+SUMPRODUCT((ENTRY!$C$3:$C$302="F")*(ENTRY!$U$3:$U$302=301)*(ENTRY!$W$3:$W$302=X29))</f>
        <v>0</v>
      </c>
      <c r="Z45" s="66">
        <f>SUMPRODUCT((ENTRY!$C$3:$C$302="F")*(ENTRY!$F$3:$F$302=302)*(ENTRY!$H$3:$H$302=X45))+SUMPRODUCT((ENTRY!$C$3:$C$302="F")*(ENTRY!$I$3:$I$302=302)*(ENTRY!$K$3:$K$302=X45))+SUMPRODUCT((ENTRY!$C$3:$C$302="F")*(ENTRY!$L$3:$L$302=302)*(ENTRY!$N$3:$N$302=X45))+SUMPRODUCT((ENTRY!$C$3:$C$302="F")*(ENTRY!$O$3:$O$302=302)*(ENTRY!$Q$3:$Q$302=X45))+SUMPRODUCT((ENTRY!$C$3:$C$302="F")*(ENTRY!$R$3:$R$302=302)*(ENTRY!$T$3:$T$302=X45))+SUMPRODUCT((ENTRY!$C$3:$C$302="F")*(ENTRY!$U$3:$U$302=302)*(ENTRY!$W$3:$W$302=X29))</f>
        <v>0</v>
      </c>
      <c r="AA45" s="66">
        <f>SUMPRODUCT((ENTRY!$C$3:$C$302="F")*(ENTRY!$F$3:$F$302=27)*(ENTRY!$H$3:$H$302=X45))+SUMPRODUCT((ENTRY!$C$3:$C$302="F")*(ENTRY!$I$3:$I$302=27)*(ENTRY!$K$3:$K$302=X45))+SUMPRODUCT((ENTRY!$C$3:$C$302="F")*(ENTRY!$L$3:$L$302=27)*(ENTRY!$N$3:$N$302=X45))+SUMPRODUCT((ENTRY!$C$3:$C$302="F")*(ENTRY!$O$3:$O$302=27)*(ENTRY!$Q$3:$Q$302=X45))+SUMPRODUCT((ENTRY!$C$3:$C$302="F")*(ENTRY!$R$3:$R$302=27)*(ENTRY!$T$3:$T$302=X45))+SUMPRODUCT((ENTRY!$C$3:$C$302="F")*(ENTRY!$U$3:$U$302=27)*(ENTRY!$W$3:$W$302=X29))</f>
        <v>0</v>
      </c>
      <c r="AB45" s="66">
        <f>SUMPRODUCT((ENTRY!$C$3:$C$302="F")*(ENTRY!$F$3:$F$302=28)*(ENTRY!$H$3:$H$302=X45))+SUMPRODUCT((ENTRY!$C$3:$C$302="F")*(ENTRY!$I$3:$I$302=28)*(ENTRY!$K$3:$K$302=X45))+SUMPRODUCT((ENTRY!$C$3:$C$302="F")*(ENTRY!$L$3:$L$302=28)*(ENTRY!$N$3:$N$302=X45))+SUMPRODUCT((ENTRY!$C$3:$C$302="F")*(ENTRY!$O$3:$O$302=28)*(ENTRY!$Q$3:$Q$302=X45))+SUMPRODUCT((ENTRY!$C$3:$C$302="F")*(ENTRY!$R$3:$R$302=28)*(ENTRY!$T$3:$T$302=X45))+SUMPRODUCT((ENTRY!$C$3:$C$302="F")*(ENTRY!$U$3:$U$302=28)*(ENTRY!$W$3:$W$302=X29))</f>
        <v>0</v>
      </c>
      <c r="AC45" s="66">
        <f>SUMPRODUCT((ENTRY!$C$3:$C$302="F")*(ENTRY!$F$3:$F$302=29)*(ENTRY!$H$3:$H$302=X45))+SUMPRODUCT((ENTRY!$C$3:$C$302="F")*(ENTRY!$I$3:$I$302=29)*(ENTRY!$K$3:$K$302=X45))+SUMPRODUCT((ENTRY!$C$3:$C$302="F")*(ENTRY!$L$3:$L$302=29)*(ENTRY!$N$3:$N$302=X45))+SUMPRODUCT((ENTRY!$C$3:$C$302="F")*(ENTRY!$O$3:$O$302=29)*(ENTRY!$Q$3:$Q$302=X45))+SUMPRODUCT((ENTRY!$C$3:$C$302="F")*(ENTRY!$R$3:$R$302=29)*(ENTRY!$T$3:$T$302=X45))+SUMPRODUCT((ENTRY!$C$3:$C$302="F")*(ENTRY!$U$3:$U$302=29)*(ENTRY!$W$3:$W$302=X29))</f>
        <v>0</v>
      </c>
      <c r="AD45" s="66">
        <f>SUMPRODUCT((ENTRY!$C$3:$C$302="F")*(ENTRY!$F$3:$F$302=30)*(ENTRY!$H$3:$H$302=X45))+SUMPRODUCT((ENTRY!$C$3:$C$302="F")*(ENTRY!$I$3:$I$302=30)*(ENTRY!$K$3:$K$302=X45))+SUMPRODUCT((ENTRY!$C$3:$C$302="F")*(ENTRY!$L$3:$L$302=30)*(ENTRY!$N$3:$N$302=X45))+SUMPRODUCT((ENTRY!$C$3:$C$302="F")*(ENTRY!$O$3:$O$302=30)*(ENTRY!$Q$3:$Q$302=X45))+SUMPRODUCT((ENTRY!$C$3:$C$302="F")*(ENTRY!$R$3:$R$302=30)*(ENTRY!$T$3:$T$302=X45))+SUMPRODUCT((ENTRY!$C$3:$C$302="F")*(ENTRY!$U$3:$U$302=30)*(ENTRY!$W$3:$W$302=X29))</f>
        <v>0</v>
      </c>
      <c r="AE45" s="66">
        <f>SUMPRODUCT((ENTRY!$C$3:$C$302="F")*(ENTRY!$F$3:$F$302=41)*(ENTRY!$H$3:$H$302=X45))+SUMPRODUCT((ENTRY!$C$3:$C$302="F")*(ENTRY!$I$3:$I$302=41)*(ENTRY!$K$3:$K$302=X45))+SUMPRODUCT((ENTRY!$C$3:$C$302="F")*(ENTRY!$L$3:$L$302=41)*(ENTRY!$N$3:$N$302=X45))+SUMPRODUCT((ENTRY!$C$3:$C$302="F")*(ENTRY!$O$3:$O$302=41)*(ENTRY!$Q$3:$Q$302=X45))+SUMPRODUCT((ENTRY!$C$3:$C$302="F")*(ENTRY!$R$3:$R$302=41)*(ENTRY!$T$3:$T$302=X45))+SUMPRODUCT((ENTRY!$C$3:$C$302="F")*(ENTRY!$U$3:$U$302=41)*(ENTRY!$W$3:$W$302=X29))</f>
        <v>0</v>
      </c>
      <c r="AF45" s="66">
        <f>SUMPRODUCT((ENTRY!$C$3:$C$302="F")*(ENTRY!$F$3:$F$302=42)*(ENTRY!$H$3:$H$302=X45))+SUMPRODUCT((ENTRY!$C$3:$C$302="F")*(ENTRY!$I$3:$I$302=42)*(ENTRY!$K$3:$K$302=X45))+SUMPRODUCT((ENTRY!$C$3:$C$302="F")*(ENTRY!$L$3:$L$302=42)*(ENTRY!$N$3:$N$302=X45))+SUMPRODUCT((ENTRY!$C$3:$C$302="F")*(ENTRY!$O$3:$O$302=42)*(ENTRY!$Q$3:$Q$302=X45))+SUMPRODUCT((ENTRY!$C$3:$C$302="F")*(ENTRY!$R$3:$R$302=42)*(ENTRY!$T$3:$T$302=X45))+SUMPRODUCT((ENTRY!$C$3:$C$302="F")*(ENTRY!$U$3:$U$302=42)*(ENTRY!$W$3:$W$302=X29))</f>
        <v>0</v>
      </c>
      <c r="AG45" s="66">
        <f>SUMPRODUCT((ENTRY!$C$3:$C$302="F")*(ENTRY!$F$3:$F$302=43)*(ENTRY!$H$3:$H$302=X45))+SUMPRODUCT((ENTRY!$C$3:$C$302="F")*(ENTRY!$I$3:$I$302=43)*(ENTRY!$K$3:$K$302=X45))+SUMPRODUCT((ENTRY!$C$3:$C$302="F")*(ENTRY!$L$3:$L$302=43)*(ENTRY!$N$3:$N$302=X45))+SUMPRODUCT((ENTRY!$C$3:$C$302="F")*(ENTRY!$O$3:$O$302=43)*(ENTRY!$Q$3:$Q$302=X45))+SUMPRODUCT((ENTRY!$C$3:$C$302="F")*(ENTRY!$R$3:$R$302=43)*(ENTRY!$T$3:$T$302=X45))+SUMPRODUCT((ENTRY!$C$3:$C$302="F")*(ENTRY!$U$3:$U$302=43)*(ENTRY!$W$3:$W$302=X29))</f>
        <v>0</v>
      </c>
      <c r="AH45" s="66">
        <f>SUMPRODUCT((ENTRY!$C$3:$C$302="F")*(ENTRY!$F$3:$F$302=44)*(ENTRY!$H$3:$H$302=X45))+SUMPRODUCT((ENTRY!$C$3:$C$302="F")*(ENTRY!$I$3:$I$302=44)*(ENTRY!$K$3:$K$302=X45))+SUMPRODUCT((ENTRY!$C$3:$C$302="F")*(ENTRY!$L$3:$L$302=44)*(ENTRY!$N$3:$N$302=X45))+SUMPRODUCT((ENTRY!$C$3:$C$302="F")*(ENTRY!$O$3:$O$302=44)*(ENTRY!$Q$3:$Q$302=X45))+SUMPRODUCT((ENTRY!$C$3:$C$302="F")*(ENTRY!$R$3:$R$302=44)*(ENTRY!$T$3:$T$302=X45))+SUMPRODUCT((ENTRY!$C$3:$C$302="F")*(ENTRY!$U$3:$U$302=44)*(ENTRY!$W$3:$W$302=X29))</f>
        <v>0</v>
      </c>
      <c r="AI45" s="66">
        <f>SUMPRODUCT((ENTRY!$C$3:$C$302="F")*(ENTRY!$F$3:$F$302=48)*(ENTRY!$H$3:$H$302=X45))+SUMPRODUCT((ENTRY!$C$3:$C$302="F")*(ENTRY!$I$3:$I$302=44)*(ENTRY!$K$3:$K$302=X45))+SUMPRODUCT((ENTRY!$C$3:$C$302="F")*(ENTRY!$L$3:$L$302=48)*(ENTRY!$N$3:$N$302=X45))+SUMPRODUCT((ENTRY!$C$3:$C$302="F")*(ENTRY!$O$3:$O$302=48)*(ENTRY!$Q$3:$Q$302=X45))+SUMPRODUCT((ENTRY!$C$3:$C$302="F")*(ENTRY!$R$3:$R$302=48)*(ENTRY!$T$3:$T$302=X45))+SUMPRODUCT((ENTRY!$C$3:$C$302="F")*(ENTRY!$U$3:$U$302=48)*(ENTRY!$W$3:$W$302=X29))</f>
        <v>0</v>
      </c>
      <c r="AJ45" s="66">
        <f>SUMPRODUCT((ENTRY!$C$3:$C$302="F")*(ENTRY!$F$3:$F$302=54)*(ENTRY!$H$3:$H$302=X45))+SUMPRODUCT((ENTRY!$C$3:$C$302="F")*(ENTRY!$I$3:$I$302=54)*(ENTRY!$K$3:$K$302=X45))+SUMPRODUCT((ENTRY!$C$3:$C$302="F")*(ENTRY!$L$3:$L$302=54)*(ENTRY!$N$3:$N$302=X45))+SUMPRODUCT((ENTRY!$C$3:$C$302="F")*(ENTRY!$O$3:$O$302=54)*(ENTRY!$Q$3:$Q$302=X45))+SUMPRODUCT((ENTRY!$C$3:$C$302="F")*(ENTRY!$R$3:$R$302=54)*(ENTRY!$T$3:$T$302=X45))+SUMPRODUCT((ENTRY!$C$3:$C$302="F")*(ENTRY!$U$3:$U$302=54)*(ENTRY!$W$3:$W$302=X29))</f>
        <v>0</v>
      </c>
      <c r="AK45" s="66">
        <f>SUMPRODUCT((ENTRY!$C$3:$C$302="F")*(ENTRY!$F$3:$F$302=55)*(ENTRY!$H$3:$H$302=X45))+SUMPRODUCT((ENTRY!$C$3:$C$302="F")*(ENTRY!$I$3:$I$302=55)*(ENTRY!$K$3:$K$302=X45))+SUMPRODUCT((ENTRY!$C$3:$C$302="F")*(ENTRY!$L$3:$L$302=55)*(ENTRY!$N$3:$N$302=X45))+SUMPRODUCT((ENTRY!$C$3:$C$302="F")*(ENTRY!$O$3:$O$302=55)*(ENTRY!$Q$3:$Q$302=X45))+SUMPRODUCT((ENTRY!$C$3:$C$302="F")*(ENTRY!$R$3:$R$302=55)*(ENTRY!$T$3:$T$302=X45))+SUMPRODUCT((ENTRY!$C$3:$C$302="F")*(ENTRY!$U$3:$U$302=55)*(ENTRY!$W$3:$W$302=X29))</f>
        <v>0</v>
      </c>
      <c r="AL45" s="67">
        <f>SUMPRODUCT((ENTRY!$C$3:$C$302="F")*(ENTRY!$F$3:$F$302=65)*(ENTRY!$H$3:$H$302=X45))+SUMPRODUCT((ENTRY!$C$3:$C$302="F")*(ENTRY!$I$3:$I$302=65)*(ENTRY!$K$3:$K$302=X45))+SUMPRODUCT((ENTRY!$C$3:$C$302="F")*(ENTRY!$L$3:$L$302=65)*(ENTRY!$N$3:$N$302=X45))+SUMPRODUCT((ENTRY!$C$3:$C$302="F")*(ENTRY!$O$3:$O$302=65)*(ENTRY!$Q$3:$Q$302=X45))+SUMPRODUCT((ENTRY!$C$3:$C$302="F")*(ENTRY!$R$3:$R$302=65)*(ENTRY!$T$3:$T$302=X45))+SUMPRODUCT((ENTRY!$C$3:$C$302="F")*(ENTRY!$U$3:$U$302=65)*(ENTRY!$W$3:$W$302=X29))</f>
        <v>0</v>
      </c>
      <c r="AM45" s="68">
        <f>SUMPRODUCT((ENTRY!$C$3:$C$302="F")*(ENTRY!$F$3:$F$302=83)*(ENTRY!$H$3:$H$302=X45))+SUMPRODUCT((ENTRY!$C$3:$C$302="F")*(ENTRY!$I$3:$I$302=83)*(ENTRY!$K$3:$K$302=X45))+SUMPRODUCT((ENTRY!$C$3:$C$302="F")*(ENTRY!$L$3:$L$302=83)*(ENTRY!$N$3:$N$302=X45))+SUMPRODUCT((ENTRY!$C$3:$C$302="F")*(ENTRY!$O$3:$O$302=83)*(ENTRY!$Q$3:$Q$302=X45))+SUMPRODUCT((ENTRY!$C$3:$C$302="F")*(ENTRY!$R$3:$R$302=83)*(ENTRY!$T$3:$T$302=X45))+SUMPRODUCT((ENTRY!$C$3:$C$302="F")*(ENTRY!$U$3:$U$302=83)*(ENTRY!$W$3:$W$302=X29))</f>
        <v>0</v>
      </c>
    </row>
    <row r="46" spans="1:39" ht="15.75" thickBot="1" x14ac:dyDescent="0.3">
      <c r="A46" s="112">
        <v>41</v>
      </c>
      <c r="B46" s="111">
        <f>SUMPRODUCT((ENTRY!$F$3:$F$302=A46)*(ENTRY!$C$3:$C$302="F")) +SUMPRODUCT((ENTRY!$I$3:$I$302=A46)*(ENTRY!$C$3:$C$302="F"))+SUMPRODUCT((ENTRY!$L$3:$L$302=A46)*(ENTRY!$C$3:$C$302="F"))+SUMPRODUCT((ENTRY!$O$3:$O$302=A46)*(ENTRY!$C$3:$C$302="F"))+SUMPRODUCT((ENTRY!$R$3:$R$302=A46)*(ENTRY!$C$3:$C$302="F"))+SUMPRODUCT((ENTRY!$U$3:$U$302=A46)*(ENTRY!$C$3:$C$302="F"))</f>
        <v>4</v>
      </c>
      <c r="C46" s="82" t="s">
        <v>19</v>
      </c>
      <c r="D46" s="81">
        <f>COUNTIF(ENTRY!$AU$3:$BI$302,C46)</f>
        <v>63</v>
      </c>
      <c r="E46" s="82" t="s">
        <v>19</v>
      </c>
      <c r="F46" s="81">
        <f>SUMPRODUCT((ENTRY!$C$3:$C$302="M")*(ENTRY!$AU$3:$BI$302=E46))</f>
        <v>38</v>
      </c>
      <c r="G46" s="82" t="s">
        <v>19</v>
      </c>
      <c r="H46" s="81">
        <f>SUMPRODUCT((ENTRY!$C$3:$C$302="F")*(ENTRY!$AU$3:$BI$302=G46))</f>
        <v>25</v>
      </c>
      <c r="J46" s="108">
        <f>S40</f>
        <v>41</v>
      </c>
      <c r="K46" s="109">
        <f>SUMPRODUCT((ENTRY!C3:C302="F")*ISNUMBER(ENTRY!BJ3:BJ302))</f>
        <v>41</v>
      </c>
      <c r="L46" s="109">
        <f>SUMPRODUCT((ENTRY!C3:C302="F")*(ENTRY!BJ3:BJ302="C"))</f>
        <v>0</v>
      </c>
      <c r="M46" s="109">
        <f>SUMPRODUCT((ENTRY!C3:C302="F")*(ENTRY!BJ3:BJ302="F"))</f>
        <v>0</v>
      </c>
      <c r="N46" s="198">
        <f>IFERROR(K46/J46*100,"NA")</f>
        <v>100</v>
      </c>
      <c r="X46" s="62" t="s">
        <v>64</v>
      </c>
      <c r="Y46" s="71">
        <f>SUM(Y37:Y45)</f>
        <v>41</v>
      </c>
      <c r="Z46" s="71">
        <f t="shared" ref="Z46:AM46" si="7">SUM(Z37:Z45)</f>
        <v>24</v>
      </c>
      <c r="AA46" s="71">
        <f t="shared" si="7"/>
        <v>13</v>
      </c>
      <c r="AB46" s="71">
        <f t="shared" si="7"/>
        <v>12</v>
      </c>
      <c r="AC46" s="71">
        <f t="shared" si="7"/>
        <v>13</v>
      </c>
      <c r="AD46" s="71">
        <f t="shared" si="7"/>
        <v>12</v>
      </c>
      <c r="AE46" s="71">
        <f t="shared" si="7"/>
        <v>4</v>
      </c>
      <c r="AF46" s="71">
        <f t="shared" si="7"/>
        <v>17</v>
      </c>
      <c r="AG46" s="71">
        <f t="shared" si="7"/>
        <v>17</v>
      </c>
      <c r="AH46" s="71">
        <f t="shared" si="7"/>
        <v>13</v>
      </c>
      <c r="AI46" s="71">
        <f t="shared" si="7"/>
        <v>0</v>
      </c>
      <c r="AJ46" s="71">
        <f t="shared" si="7"/>
        <v>11</v>
      </c>
      <c r="AK46" s="71">
        <f t="shared" si="7"/>
        <v>11</v>
      </c>
      <c r="AL46" s="71">
        <f t="shared" si="7"/>
        <v>6</v>
      </c>
      <c r="AM46" s="72">
        <f t="shared" si="7"/>
        <v>11</v>
      </c>
    </row>
    <row r="47" spans="1:39" ht="15.75" thickBot="1" x14ac:dyDescent="0.3">
      <c r="A47" s="112">
        <v>42</v>
      </c>
      <c r="B47" s="111">
        <f>SUMPRODUCT((ENTRY!$F$3:$F$302=A47)*(ENTRY!$C$3:$C$302="F")) +SUMPRODUCT((ENTRY!$I$3:$I$302=A47)*(ENTRY!$C$3:$C$302="F"))+SUMPRODUCT((ENTRY!$L$3:$L$302=A47)*(ENTRY!$C$3:$C$302="F"))+SUMPRODUCT((ENTRY!$O$3:$O$302=A47)*(ENTRY!$C$3:$C$302="F"))+SUMPRODUCT((ENTRY!$R$3:$R$302=A47)*(ENTRY!$C$3:$C$302="F"))+SUMPRODUCT((ENTRY!$U$3:$U$302=A47)*(ENTRY!$C$3:$C$302="F"))</f>
        <v>17</v>
      </c>
      <c r="C47" s="82" t="s">
        <v>20</v>
      </c>
      <c r="D47" s="81">
        <f>COUNTIF(ENTRY!$AU$3:$BI$302,C47)</f>
        <v>39</v>
      </c>
      <c r="E47" s="82" t="s">
        <v>20</v>
      </c>
      <c r="F47" s="81">
        <f>SUMPRODUCT((ENTRY!$C$3:$C$302="M")*(ENTRY!$AU$3:$BI$302=E47))</f>
        <v>25</v>
      </c>
      <c r="G47" s="82" t="s">
        <v>20</v>
      </c>
      <c r="H47" s="81">
        <f>SUMPRODUCT((ENTRY!$C$3:$C$302="F")*(ENTRY!$AU$3:$BI$302=G47))</f>
        <v>14</v>
      </c>
      <c r="J47" s="4"/>
      <c r="M47" s="4"/>
      <c r="X47" s="73" t="s">
        <v>123</v>
      </c>
      <c r="Y47" s="74">
        <f>Y46-Y45</f>
        <v>41</v>
      </c>
      <c r="Z47" s="74">
        <f t="shared" ref="Z47:AM47" si="8">Z46-Z45</f>
        <v>24</v>
      </c>
      <c r="AA47" s="74">
        <f t="shared" si="8"/>
        <v>13</v>
      </c>
      <c r="AB47" s="74">
        <f t="shared" si="8"/>
        <v>12</v>
      </c>
      <c r="AC47" s="74">
        <f t="shared" si="8"/>
        <v>13</v>
      </c>
      <c r="AD47" s="74">
        <f t="shared" si="8"/>
        <v>12</v>
      </c>
      <c r="AE47" s="74">
        <f t="shared" si="8"/>
        <v>4</v>
      </c>
      <c r="AF47" s="74">
        <f t="shared" si="8"/>
        <v>17</v>
      </c>
      <c r="AG47" s="74">
        <f t="shared" si="8"/>
        <v>17</v>
      </c>
      <c r="AH47" s="74">
        <f t="shared" si="8"/>
        <v>13</v>
      </c>
      <c r="AI47" s="74">
        <f t="shared" si="8"/>
        <v>0</v>
      </c>
      <c r="AJ47" s="74">
        <f t="shared" si="8"/>
        <v>11</v>
      </c>
      <c r="AK47" s="74">
        <f t="shared" si="8"/>
        <v>11</v>
      </c>
      <c r="AL47" s="74">
        <f t="shared" si="8"/>
        <v>6</v>
      </c>
      <c r="AM47" s="75">
        <f t="shared" si="8"/>
        <v>11</v>
      </c>
    </row>
    <row r="48" spans="1:39" ht="15.75" thickBot="1" x14ac:dyDescent="0.3">
      <c r="A48" s="112">
        <v>43</v>
      </c>
      <c r="B48" s="111">
        <f>SUMPRODUCT((ENTRY!$F$3:$F$302=A48)*(ENTRY!$C$3:$C$302="F")) +SUMPRODUCT((ENTRY!$I$3:$I$302=A48)*(ENTRY!$C$3:$C$302="F"))+SUMPRODUCT((ENTRY!$L$3:$L$302=A48)*(ENTRY!$C$3:$C$302="F"))+SUMPRODUCT((ENTRY!$O$3:$O$302=A48)*(ENTRY!$C$3:$C$302="F"))+SUMPRODUCT((ENTRY!$R$3:$R$302=A48)*(ENTRY!$C$3:$C$302="F"))+SUMPRODUCT((ENTRY!$U$3:$U$302=A48)*(ENTRY!$C$3:$C$302="F"))</f>
        <v>17</v>
      </c>
      <c r="C48" s="82" t="s">
        <v>21</v>
      </c>
      <c r="D48" s="81">
        <f>COUNTIF(ENTRY!$AU$3:$BI$302,C48)</f>
        <v>37</v>
      </c>
      <c r="E48" s="82" t="s">
        <v>21</v>
      </c>
      <c r="F48" s="81">
        <f>SUMPRODUCT((ENTRY!$C$3:$C$302="M")*(ENTRY!$AU$3:$BI$302=E48))</f>
        <v>23</v>
      </c>
      <c r="G48" s="82" t="s">
        <v>21</v>
      </c>
      <c r="H48" s="81">
        <f>SUMPRODUCT((ENTRY!$C$3:$C$302="F")*(ENTRY!$AU$3:$BI$302=G48))</f>
        <v>14</v>
      </c>
      <c r="J48" s="458" t="s">
        <v>55</v>
      </c>
      <c r="K48" s="459"/>
      <c r="L48" s="459"/>
      <c r="M48" s="459"/>
      <c r="N48" s="460"/>
      <c r="X48" s="76" t="s">
        <v>124</v>
      </c>
      <c r="Y48" s="222">
        <f>IFERROR(Y47/Y46*100,"NA")</f>
        <v>100</v>
      </c>
      <c r="Z48" s="222">
        <f t="shared" ref="Z48:AM48" si="9">IFERROR(Z47/Z46*100,"NA")</f>
        <v>100</v>
      </c>
      <c r="AA48" s="222">
        <f t="shared" si="9"/>
        <v>100</v>
      </c>
      <c r="AB48" s="222">
        <f t="shared" si="9"/>
        <v>100</v>
      </c>
      <c r="AC48" s="222">
        <f t="shared" si="9"/>
        <v>100</v>
      </c>
      <c r="AD48" s="222">
        <f t="shared" si="9"/>
        <v>100</v>
      </c>
      <c r="AE48" s="222">
        <f t="shared" si="9"/>
        <v>100</v>
      </c>
      <c r="AF48" s="222">
        <f t="shared" si="9"/>
        <v>100</v>
      </c>
      <c r="AG48" s="222">
        <f t="shared" si="9"/>
        <v>100</v>
      </c>
      <c r="AH48" s="222">
        <f t="shared" si="9"/>
        <v>100</v>
      </c>
      <c r="AI48" s="222" t="str">
        <f t="shared" si="9"/>
        <v>NA</v>
      </c>
      <c r="AJ48" s="222">
        <f t="shared" si="9"/>
        <v>100</v>
      </c>
      <c r="AK48" s="222">
        <f t="shared" si="9"/>
        <v>100</v>
      </c>
      <c r="AL48" s="222">
        <f t="shared" si="9"/>
        <v>100</v>
      </c>
      <c r="AM48" s="222">
        <f t="shared" si="9"/>
        <v>100</v>
      </c>
    </row>
    <row r="49" spans="1:39" ht="15.75" thickBot="1" x14ac:dyDescent="0.3">
      <c r="A49" s="112">
        <v>44</v>
      </c>
      <c r="B49" s="111">
        <f>SUMPRODUCT((ENTRY!$F$3:$F$302=A49)*(ENTRY!$C$3:$C$302="F")) +SUMPRODUCT((ENTRY!$I$3:$I$302=A49)*(ENTRY!$C$3:$C$302="F"))+SUMPRODUCT((ENTRY!$L$3:$L$302=A49)*(ENTRY!$C$3:$C$302="F"))+SUMPRODUCT((ENTRY!$O$3:$O$302=A49)*(ENTRY!$C$3:$C$302="F"))+SUMPRODUCT((ENTRY!$R$3:$R$302=A49)*(ENTRY!$C$3:$C$302="F"))+SUMPRODUCT((ENTRY!$U$3:$U$302=A49)*(ENTRY!$C$3:$C$302="F"))</f>
        <v>13</v>
      </c>
      <c r="C49" s="82" t="s">
        <v>22</v>
      </c>
      <c r="D49" s="81">
        <f>COUNTIF(ENTRY!$AU$3:$BI$302,C49)</f>
        <v>7</v>
      </c>
      <c r="E49" s="82" t="s">
        <v>22</v>
      </c>
      <c r="F49" s="81">
        <f>SUMPRODUCT((ENTRY!$C$3:$C$302="M")*(ENTRY!$AU$3:$BI$302=E49))</f>
        <v>6</v>
      </c>
      <c r="G49" s="82" t="s">
        <v>22</v>
      </c>
      <c r="H49" s="81">
        <f>SUMPRODUCT((ENTRY!$C$3:$C$302="F")*(ENTRY!$AU$3:$BI$302=G49))</f>
        <v>1</v>
      </c>
      <c r="J49" s="105" t="s">
        <v>52</v>
      </c>
      <c r="K49" s="106" t="s">
        <v>48</v>
      </c>
      <c r="L49" s="106" t="s">
        <v>49</v>
      </c>
      <c r="M49" s="106" t="s">
        <v>50</v>
      </c>
      <c r="N49" s="107" t="s">
        <v>51</v>
      </c>
      <c r="X49" s="77" t="s">
        <v>47</v>
      </c>
      <c r="Y49" s="223">
        <f>IFERROR((Y37*8+Y38*7+Y39*6+Y40*5+Y41*4+Y42*3+Y43*2+Y44*1+Y45*0)/(B40*8)*100,"NA")</f>
        <v>74.390243902439025</v>
      </c>
      <c r="Z49" s="223">
        <f>IFERROR((Z37*8+Z38*7+Z39*6+Z40*5+Z41*4+Z42*3+Z43*2+Z44*1+Z45*0)/(B41*8)*100,"NA")</f>
        <v>75.520833333333343</v>
      </c>
      <c r="AA49" s="223">
        <f>IFERROR((AA37*8+AA38*7+AA39*6+AA40*5+AA41*4+AA42*3+AA43*2+AA44*1+AA45*0)/(B42*8)*100,"NA")</f>
        <v>70.192307692307693</v>
      </c>
      <c r="AB49" s="223">
        <f>IFERROR((AB37*8+AB38*7+AB39*6+AB40*5+AB41*4+AB42*3+AB43*2+AB44*1+AB45*0)/(B43*8)*100,"NA")</f>
        <v>55.208333333333336</v>
      </c>
      <c r="AC49" s="223">
        <f>IFERROR((AC37*8+AC38*7+AC39*6+AC40*5+AC41*4+AC42*3+AC43*2+AC44*1+AC45*0)/(B44*8)*100,"NA")</f>
        <v>75</v>
      </c>
      <c r="AD49" s="223">
        <f>IFERROR((AD37*8+AD38*7+AD39*6+AD40*5+AD41*4+AD42*3+AD43*2+AD44*1+AD45*0)/(B45*8)*100,"NA")</f>
        <v>82.291666666666657</v>
      </c>
      <c r="AE49" s="223">
        <f>IFERROR((AE37*8+AE38*7+AE39*6+AE40*5+AE41*4+AE42*3+AE43*2+AE44*1+AE45*0)/(B46*8)*100,"NA")</f>
        <v>81.25</v>
      </c>
      <c r="AF49" s="223">
        <f>IFERROR((AF37*8+AF38*7+AF39*6+AF40*5+AF41*4+AF42*3+AF43*2+AF44*1+AF45*0)/(B47*8)*100,"NA")</f>
        <v>69.85294117647058</v>
      </c>
      <c r="AG49" s="223">
        <f>IFERROR((AG37*8+AG38*7+AG39*6+AG40*5+AG41*4+AG42*3+AG43*2+AG44*1+AG45*0)/(B48*8)*100,"NA")</f>
        <v>74.264705882352942</v>
      </c>
      <c r="AH49" s="223">
        <f>IFERROR((AH37*8+AH38*7+AH39*6+AH40*5+AH41*4+AH42*3+AH43*2+AH44*1+AH45*0)/(B49*8)*100,"NA")</f>
        <v>65.384615384615387</v>
      </c>
      <c r="AI49" s="223" t="str">
        <f>IFERROR((AI37*8+AI38*7+AI39*6+AI40*5+AI41*4+AI42*3+AI43*2+AI44*1+AI45*0)/(B50*8)*100,"NA")</f>
        <v>NA</v>
      </c>
      <c r="AJ49" s="223">
        <f>IFERROR((AJ37*8+AJ38*7+AJ39*6+AJ40*5+AJ41*4+AJ42*3+AJ43*2+AJ44*1+AJ45*0)/(B51*8)*100,"NA")</f>
        <v>72.727272727272734</v>
      </c>
      <c r="AK49" s="223">
        <f>IFERROR((AK37*8+AK38*7+AK39*6+AK40*5+AK41*4+AK42*3+AK43*2+AK44*1+AK45*0)/(B52*8)*100,"NA")</f>
        <v>59.090909090909093</v>
      </c>
      <c r="AL49" s="223">
        <f>IFERROR((AL37*8+AL38*7+AL39*6+AL40*5+AL41*4+AL42*3+AL43*2+AL44*1+AL45*0)/(B53*8)*100,"NA")</f>
        <v>58.333333333333336</v>
      </c>
      <c r="AM49" s="223">
        <f>IFERROR((AM37*8+AM38*7+AM39*6+AM40*5+AM41*4+AM42*3+AM43*2+AM44*1+AM45*0)/(B54*8)*100,"NA")</f>
        <v>67.045454545454547</v>
      </c>
    </row>
    <row r="50" spans="1:39" ht="15.75" thickBot="1" x14ac:dyDescent="0.3">
      <c r="A50" s="112">
        <v>48</v>
      </c>
      <c r="B50" s="111">
        <f>SUMPRODUCT((ENTRY!$F$3:$F$302=A50)*(ENTRY!$C$3:$C$302="F")) +SUMPRODUCT((ENTRY!$I$3:$I$302=A50)*(ENTRY!$C$3:$C$302="F"))+SUMPRODUCT((ENTRY!$L$3:$L$302=A50)*(ENTRY!$C$3:$C$302="F"))+SUMPRODUCT((ENTRY!$O$3:$O$302=A50)*(ENTRY!$C$3:$C$302="F"))+SUMPRODUCT((ENTRY!$R$3:$R$302=A50)*(ENTRY!$C$3:$C$302="F"))+SUMPRODUCT((ENTRY!$U$3:$U$302=A50)*(ENTRY!$C$3:$C$302="F"))</f>
        <v>0</v>
      </c>
      <c r="C50" s="83" t="s">
        <v>23</v>
      </c>
      <c r="D50" s="81">
        <f>COUNTIF(ENTRY!$F$3:$W$302,C50)</f>
        <v>0</v>
      </c>
      <c r="E50" s="83" t="s">
        <v>23</v>
      </c>
      <c r="F50" s="81">
        <f>SUMPRODUCT((ENTRY!$C$3:$C$302="M")*(ENTRY!$F$3:$W$302=E50))</f>
        <v>0</v>
      </c>
      <c r="G50" s="83" t="s">
        <v>23</v>
      </c>
      <c r="H50" s="81">
        <f>SUMPRODUCT((ENTRY!$C$3:$C$302="F")*(ENTRY!$F$3:$W$302=G50))</f>
        <v>0</v>
      </c>
      <c r="J50" s="108">
        <f>S41</f>
        <v>38</v>
      </c>
      <c r="K50" s="109">
        <f>SUMPRODUCT((ENTRY!C3:C302="M")*ISNUMBER(ENTRY!BJ3:BJ302))</f>
        <v>38</v>
      </c>
      <c r="L50" s="109">
        <f>SUMPRODUCT((ENTRY!C3:C302="M")*(ENTRY!BJ3:BJ302="C"))</f>
        <v>0</v>
      </c>
      <c r="M50" s="109">
        <f>SUMPRODUCT((ENTRY!C3:C302="M")*(ENTRY!BJ3:BJ302="F"))</f>
        <v>0</v>
      </c>
      <c r="N50" s="198">
        <f>IFERROR(K50/J50*100,"NA")</f>
        <v>100</v>
      </c>
    </row>
    <row r="51" spans="1:39" ht="9.75" customHeight="1" thickBot="1" x14ac:dyDescent="0.3">
      <c r="A51" s="112">
        <v>54</v>
      </c>
      <c r="B51" s="111">
        <f>SUMPRODUCT((ENTRY!$F$3:$F$302=A51)*(ENTRY!$C$3:$C$302="F")) +SUMPRODUCT((ENTRY!$I$3:$I$302=A51)*(ENTRY!$C$3:$C$302="F"))+SUMPRODUCT((ENTRY!$L$3:$L$302=A51)*(ENTRY!$C$3:$C$302="F"))+SUMPRODUCT((ENTRY!$O$3:$O$302=A51)*(ENTRY!$C$3:$C$302="F"))+SUMPRODUCT((ENTRY!$R$3:$R$302=A51)*(ENTRY!$C$3:$C$302="F"))+SUMPRODUCT((ENTRY!$U$3:$U$302=A51)*(ENTRY!$C$3:$C$302="F"))</f>
        <v>11</v>
      </c>
    </row>
    <row r="52" spans="1:39" ht="15.75" thickBot="1" x14ac:dyDescent="0.3">
      <c r="A52" s="112">
        <v>55</v>
      </c>
      <c r="B52" s="111">
        <f>SUMPRODUCT((ENTRY!$F$3:$F$302=A52)*(ENTRY!$C$3:$C$302="F")) +SUMPRODUCT((ENTRY!$I$3:$I$302=A52)*(ENTRY!$C$3:$C$302="F"))+SUMPRODUCT((ENTRY!$L$3:$L$302=A52)*(ENTRY!$C$3:$C$302="F"))+SUMPRODUCT((ENTRY!$O$3:$O$302=A52)*(ENTRY!$C$3:$C$302="F"))+SUMPRODUCT((ENTRY!$R$3:$R$302=A52)*(ENTRY!$C$3:$C$302="F"))+SUMPRODUCT((ENTRY!$U$3:$U$302=A52)*(ENTRY!$C$3:$C$302="F"))</f>
        <v>11</v>
      </c>
      <c r="C52" s="391" t="s">
        <v>97</v>
      </c>
      <c r="D52" s="392"/>
      <c r="E52" s="392"/>
      <c r="F52" s="392"/>
      <c r="G52" s="393"/>
      <c r="H52"/>
      <c r="I52" s="394" t="s">
        <v>100</v>
      </c>
      <c r="J52" s="395"/>
      <c r="K52" s="395"/>
      <c r="L52" s="395"/>
      <c r="M52" s="396"/>
      <c r="O52" s="397" t="s">
        <v>132</v>
      </c>
      <c r="P52" s="398"/>
      <c r="Q52" s="398"/>
      <c r="R52" s="398"/>
      <c r="S52" s="399"/>
    </row>
    <row r="53" spans="1:39" x14ac:dyDescent="0.25">
      <c r="A53" s="112">
        <v>65</v>
      </c>
      <c r="B53" s="111">
        <f>SUMPRODUCT((ENTRY!$F$3:$F$302=A53)*(ENTRY!$C$3:$C$302="F")) +SUMPRODUCT((ENTRY!$I$3:$I$302=A53)*(ENTRY!$C$3:$C$302="F"))+SUMPRODUCT((ENTRY!$L$3:$L$302=A53)*(ENTRY!$C$3:$C$302="F"))+SUMPRODUCT((ENTRY!$O$3:$O$302=A53)*(ENTRY!$C$3:$C$302="F"))+SUMPRODUCT((ENTRY!$R$3:$R$302=A53)*(ENTRY!$C$3:$C$302="F"))+SUMPRODUCT((ENTRY!$U$3:$U$302=A53)*(ENTRY!$C$3:$C$302="F"))</f>
        <v>6</v>
      </c>
      <c r="C53" s="99" t="s">
        <v>52</v>
      </c>
      <c r="D53" s="100" t="s">
        <v>48</v>
      </c>
      <c r="E53" s="100" t="s">
        <v>49</v>
      </c>
      <c r="F53" s="100" t="s">
        <v>50</v>
      </c>
      <c r="G53" s="101" t="s">
        <v>51</v>
      </c>
      <c r="I53" s="93" t="s">
        <v>52</v>
      </c>
      <c r="J53" s="94" t="s">
        <v>48</v>
      </c>
      <c r="K53" s="94" t="s">
        <v>49</v>
      </c>
      <c r="L53" s="94" t="s">
        <v>50</v>
      </c>
      <c r="M53" s="95" t="s">
        <v>51</v>
      </c>
      <c r="O53" s="162" t="s">
        <v>52</v>
      </c>
      <c r="P53" s="163" t="s">
        <v>48</v>
      </c>
      <c r="Q53" s="163" t="s">
        <v>49</v>
      </c>
      <c r="R53" s="163" t="s">
        <v>50</v>
      </c>
      <c r="S53" s="164" t="s">
        <v>51</v>
      </c>
    </row>
    <row r="54" spans="1:39" ht="15.75" thickBot="1" x14ac:dyDescent="0.3">
      <c r="A54" s="114">
        <v>83</v>
      </c>
      <c r="B54" s="201">
        <f>SUMPRODUCT((ENTRY!$F$3:$F$302=A54)*(ENTRY!$C$3:$C$302="F")) +SUMPRODUCT((ENTRY!$I$3:$I$302=A54)*(ENTRY!$C$3:$C$302="F"))+SUMPRODUCT((ENTRY!$L$3:$L$302=A54)*(ENTRY!$C$3:$C$302="F"))+SUMPRODUCT((ENTRY!$O$3:$O$302=A54)*(ENTRY!$C$3:$C$302="F"))+SUMPRODUCT((ENTRY!$R$3:$R$302=A54)*(ENTRY!$C$3:$C$302="F"))+SUMPRODUCT((ENTRY!$U$3:$U$302=A54)*(ENTRY!$C$3:$C$302="F"))</f>
        <v>11</v>
      </c>
      <c r="C54" s="102">
        <f>COUNTIF(ENTRY!$B$3:$B$302,"S")</f>
        <v>31</v>
      </c>
      <c r="D54" s="103">
        <f>SUMPRODUCT(ISNUMBER((ENTRY!$BJ$3:$BJ$302))*(ENTRY!$B$3:$B$302="S"))</f>
        <v>31</v>
      </c>
      <c r="E54" s="103">
        <f>SUMPRODUCT((ENTRY!$BJ$3:$BJ$302="C")*(ENTRY!$B$3:$B$302="S"))</f>
        <v>0</v>
      </c>
      <c r="F54" s="103">
        <f>SUMPRODUCT((ENTRY!$BJ$3:$BJ$302="F")*(ENTRY!$B$3:$B$302="S"))</f>
        <v>0</v>
      </c>
      <c r="G54" s="197">
        <f>IFERROR(D54/C54*100,"NA")</f>
        <v>100</v>
      </c>
      <c r="I54" s="96">
        <f>COUNTIF(ENTRY!$B$3:$B$302,"C")</f>
        <v>20</v>
      </c>
      <c r="J54" s="97">
        <f>SUMPRODUCT(ISNUMBER((ENTRY!$BJ$3:$BJ$302))*(ENTRY!$B$3:$B$302="C"))</f>
        <v>20</v>
      </c>
      <c r="K54" s="97">
        <f>SUMPRODUCT((ENTRY!$BJ$3:$BJ$302="C")*(ENTRY!$B$3:$B$302="C"))</f>
        <v>0</v>
      </c>
      <c r="L54" s="97">
        <f>SUMPRODUCT((ENTRY!$BJ$3:$BJ$302="F")*(ENTRY!$B$3:$B$302="C"))</f>
        <v>0</v>
      </c>
      <c r="M54" s="275">
        <f>IFERROR(J54/I54*100,"NA")</f>
        <v>100</v>
      </c>
      <c r="O54" s="165">
        <f>COUNTIF(ENTRY!$B$3:$B$302,"H")</f>
        <v>28</v>
      </c>
      <c r="P54" s="166">
        <f>SUMPRODUCT(ISNUMBER((ENTRY!$BJ$3:$BJ$302))*(ENTRY!$B$3:$B$302="H"))</f>
        <v>28</v>
      </c>
      <c r="Q54" s="166">
        <f>SUMPRODUCT((ENTRY!$BJ$3:$BJ$302="C")*(ENTRY!$B$3:$B$302="H"))</f>
        <v>0</v>
      </c>
      <c r="R54" s="166">
        <f>SUMPRODUCT((ENTRY!$BJ$3:$BJ$302="F")*(ENTRY!$B$3:$B$302="H"))</f>
        <v>0</v>
      </c>
      <c r="S54" s="167">
        <f>IFERROR(P54/O54*100,"NA")</f>
        <v>100</v>
      </c>
    </row>
    <row r="55" spans="1:39" ht="15.75" thickBot="1" x14ac:dyDescent="0.3">
      <c r="C55" s="4"/>
      <c r="D55" s="4"/>
      <c r="G55" s="4"/>
      <c r="J55" s="4"/>
      <c r="M55" s="4"/>
      <c r="P55" s="4"/>
      <c r="S55" s="4"/>
    </row>
    <row r="56" spans="1:39" ht="15.75" thickBot="1" x14ac:dyDescent="0.3">
      <c r="A56" s="471" t="s">
        <v>78</v>
      </c>
      <c r="B56" s="472"/>
      <c r="C56" s="391" t="s">
        <v>98</v>
      </c>
      <c r="D56" s="392"/>
      <c r="E56" s="392"/>
      <c r="F56" s="392"/>
      <c r="G56" s="393"/>
      <c r="I56" s="394" t="s">
        <v>101</v>
      </c>
      <c r="J56" s="395"/>
      <c r="K56" s="395"/>
      <c r="L56" s="395"/>
      <c r="M56" s="396"/>
      <c r="O56" s="397" t="s">
        <v>103</v>
      </c>
      <c r="P56" s="398"/>
      <c r="Q56" s="398"/>
      <c r="R56" s="398"/>
      <c r="S56" s="399"/>
    </row>
    <row r="57" spans="1:39" x14ac:dyDescent="0.25">
      <c r="A57" s="116">
        <v>301</v>
      </c>
      <c r="B57" s="95">
        <f>SUMPRODUCT((ENTRY!$F$3:$F$302=A57)*(ENTRY!$C$3:$C$302="M")) +SUMPRODUCT((ENTRY!$I$3:$I$302=A57)*(ENTRY!$C$3:$C$302="M"))+SUMPRODUCT((ENTRY!$L$3:$L$302=A57)*(ENTRY!$C$3:$C$302="M"))+SUMPRODUCT((ENTRY!$O$3:$O$302=A57)*(ENTRY!$C$3:$C$302="M"))+SUMPRODUCT((ENTRY!$R$3:$R$302=A57)*(ENTRY!$C$3:$C$302="M"))+SUMPRODUCT((ENTRY!$U$3:$U$302=A57)*(ENTRY!$C$3:$C$302="M"))</f>
        <v>38</v>
      </c>
      <c r="C57" s="99" t="s">
        <v>52</v>
      </c>
      <c r="D57" s="100" t="s">
        <v>48</v>
      </c>
      <c r="E57" s="100" t="s">
        <v>49</v>
      </c>
      <c r="F57" s="100" t="s">
        <v>50</v>
      </c>
      <c r="G57" s="101" t="s">
        <v>51</v>
      </c>
      <c r="I57" s="93" t="s">
        <v>52</v>
      </c>
      <c r="J57" s="94" t="s">
        <v>48</v>
      </c>
      <c r="K57" s="94" t="s">
        <v>49</v>
      </c>
      <c r="L57" s="94" t="s">
        <v>50</v>
      </c>
      <c r="M57" s="95" t="s">
        <v>51</v>
      </c>
      <c r="O57" s="162" t="s">
        <v>52</v>
      </c>
      <c r="P57" s="163" t="s">
        <v>48</v>
      </c>
      <c r="Q57" s="163" t="s">
        <v>49</v>
      </c>
      <c r="R57" s="163" t="s">
        <v>50</v>
      </c>
      <c r="S57" s="164" t="s">
        <v>51</v>
      </c>
      <c r="T57" s="11"/>
      <c r="U57" s="19"/>
      <c r="V57" s="11"/>
    </row>
    <row r="58" spans="1:39" ht="15.75" thickBot="1" x14ac:dyDescent="0.3">
      <c r="A58" s="117">
        <v>302</v>
      </c>
      <c r="B58" s="95">
        <f>SUMPRODUCT((ENTRY!$F$3:$F$302=A58)*(ENTRY!$C$3:$C$302="M")) +SUMPRODUCT((ENTRY!$I$3:$I$302=A58)*(ENTRY!$C$3:$C$302="M"))+SUMPRODUCT((ENTRY!$L$3:$L$302=A58)*(ENTRY!$C$3:$C$302="M"))+SUMPRODUCT((ENTRY!$O$3:$O$302=A58)*(ENTRY!$C$3:$C$302="M"))+SUMPRODUCT((ENTRY!$R$3:$R$302=A58)*(ENTRY!$C$3:$C$302="M"))+SUMPRODUCT((ENTRY!$U$3:$U$302=A58)*(ENTRY!$C$3:$C$302="M"))</f>
        <v>20</v>
      </c>
      <c r="C58" s="102">
        <f>SUMPRODUCT((ENTRY!$B$3:$B$302="S")*(ENTRY!$C$3:$C$302="F"))</f>
        <v>17</v>
      </c>
      <c r="D58" s="103">
        <f>SUMPRODUCT(ISNUMBER((ENTRY!$BJ$3:$BJ$302))*(ENTRY!$B$3:$B$302="S")*(ENTRY!$C$3:$C$302="F"))</f>
        <v>17</v>
      </c>
      <c r="E58" s="103">
        <f>SUMPRODUCT((ENTRY!$BJ$3:$BJ$302="C")*(ENTRY!$B$3:$B$302="S")*(ENTRY!$C$3:$C$302="F"))</f>
        <v>0</v>
      </c>
      <c r="F58" s="103">
        <f>SUMPRODUCT((ENTRY!$BJ$3:$BJ$302="F")*(ENTRY!$B$3:$B$302="S")*(ENTRY!$C$3:$C$302="F"))</f>
        <v>0</v>
      </c>
      <c r="G58" s="197">
        <f>IFERROR(D58/C58*100,"NA")</f>
        <v>100</v>
      </c>
      <c r="I58" s="96">
        <f>SUMPRODUCT((ENTRY!$B$3:$B$302="C")*(ENTRY!$C$3:$C$302="F"))</f>
        <v>11</v>
      </c>
      <c r="J58" s="97">
        <f>SUMPRODUCT(ISNUMBER((ENTRY!$BJ$3:$BJ$302))*(ENTRY!$B$3:$B$302="C")*(ENTRY!$C$3:$C$302="F"))</f>
        <v>11</v>
      </c>
      <c r="K58" s="97">
        <f>SUMPRODUCT((ENTRY!$BJ$3:$BJ$302="C")*(ENTRY!$B$3:$B$302="C")*(ENTRY!$C$3:$C$302="F"))</f>
        <v>0</v>
      </c>
      <c r="L58" s="97">
        <f>SUMPRODUCT((ENTRY!$BJ$3:$BJ$302="F")*(ENTRY!$B$3:$B$302="C")*(ENTRY!$C$3:$C$302="F"))</f>
        <v>0</v>
      </c>
      <c r="M58" s="98">
        <f>IFERROR(J58/I58*100,"NA")</f>
        <v>100</v>
      </c>
      <c r="O58" s="165">
        <f>SUMPRODUCT((ENTRY!$B$3:$B$302="H")*(ENTRY!$C$3:$C$302="F"))</f>
        <v>13</v>
      </c>
      <c r="P58" s="166">
        <f>SUMPRODUCT(ISNUMBER((ENTRY!$BJ$3:$BJ$302))*(ENTRY!$B$3:$B$302="H")*(ENTRY!$C$3:$C$302="F"))</f>
        <v>13</v>
      </c>
      <c r="Q58" s="166">
        <f>SUMPRODUCT((ENTRY!$BJ$3:$BJ$302="C")*(ENTRY!$B$3:$B$302="H")*(ENTRY!$C$3:$C$302="F"))</f>
        <v>0</v>
      </c>
      <c r="R58" s="166">
        <f>SUMPRODUCT((ENTRY!$BJ$3:$BJ$302="F")*(ENTRY!$B$3:$B$302="H")*(ENTRY!$C$3:$C$302="F"))</f>
        <v>0</v>
      </c>
      <c r="S58" s="167">
        <f>IFERROR(P58/O58*100,"NA")</f>
        <v>100</v>
      </c>
      <c r="T58" s="20"/>
      <c r="U58" s="20"/>
      <c r="V58" s="20"/>
    </row>
    <row r="59" spans="1:39" ht="15.75" thickBot="1" x14ac:dyDescent="0.3">
      <c r="A59" s="117">
        <v>27</v>
      </c>
      <c r="B59" s="95">
        <f>SUMPRODUCT((ENTRY!$F$3:$F$302=A59)*(ENTRY!$C$3:$C$302="M")) +SUMPRODUCT((ENTRY!$I$3:$I$302=A59)*(ENTRY!$C$3:$C$302="M"))+SUMPRODUCT((ENTRY!$L$3:$L$302=A59)*(ENTRY!$C$3:$C$302="M"))+SUMPRODUCT((ENTRY!$O$3:$O$302=A59)*(ENTRY!$C$3:$C$302="M"))+SUMPRODUCT((ENTRY!$R$3:$R$302=A59)*(ENTRY!$C$3:$C$302="M"))+SUMPRODUCT((ENTRY!$U$3:$U$302=A59)*(ENTRY!$C$3:$C$302="M"))</f>
        <v>15</v>
      </c>
      <c r="C59" s="4"/>
      <c r="D59" s="4"/>
      <c r="G59" s="4"/>
      <c r="J59" s="4"/>
      <c r="M59" s="4"/>
      <c r="P59" s="4"/>
      <c r="S59" s="4"/>
    </row>
    <row r="60" spans="1:39" ht="15.75" thickBot="1" x14ac:dyDescent="0.3">
      <c r="A60" s="117">
        <v>28</v>
      </c>
      <c r="B60" s="95">
        <f>SUMPRODUCT((ENTRY!$F$3:$F$302=A60)*(ENTRY!$C$3:$C$302="M")) +SUMPRODUCT((ENTRY!$I$3:$I$302=A60)*(ENTRY!$C$3:$C$302="M"))+SUMPRODUCT((ENTRY!$L$3:$L$302=A60)*(ENTRY!$C$3:$C$302="M"))+SUMPRODUCT((ENTRY!$O$3:$O$302=A60)*(ENTRY!$C$3:$C$302="M"))+SUMPRODUCT((ENTRY!$R$3:$R$302=A60)*(ENTRY!$C$3:$C$302="M"))+SUMPRODUCT((ENTRY!$U$3:$U$302=A60)*(ENTRY!$C$3:$C$302="M"))</f>
        <v>13</v>
      </c>
      <c r="C60" s="391" t="s">
        <v>99</v>
      </c>
      <c r="D60" s="392"/>
      <c r="E60" s="392"/>
      <c r="F60" s="392"/>
      <c r="G60" s="393"/>
      <c r="I60" s="408" t="s">
        <v>102</v>
      </c>
      <c r="J60" s="409"/>
      <c r="K60" s="409"/>
      <c r="L60" s="409"/>
      <c r="M60" s="410"/>
      <c r="O60" s="397" t="s">
        <v>104</v>
      </c>
      <c r="P60" s="398"/>
      <c r="Q60" s="398"/>
      <c r="R60" s="398"/>
      <c r="S60" s="399"/>
    </row>
    <row r="61" spans="1:39" ht="14.25" customHeight="1" x14ac:dyDescent="0.25">
      <c r="A61" s="117">
        <v>29</v>
      </c>
      <c r="B61" s="95">
        <f>SUMPRODUCT((ENTRY!$F$3:$F$302=A61)*(ENTRY!$C$3:$C$302="M")) +SUMPRODUCT((ENTRY!$I$3:$I$302=A61)*(ENTRY!$C$3:$C$302="M"))+SUMPRODUCT((ENTRY!$L$3:$L$302=A61)*(ENTRY!$C$3:$C$302="M"))+SUMPRODUCT((ENTRY!$O$3:$O$302=A61)*(ENTRY!$C$3:$C$302="M"))+SUMPRODUCT((ENTRY!$R$3:$R$302=A61)*(ENTRY!$C$3:$C$302="M"))+SUMPRODUCT((ENTRY!$U$3:$U$302=A61)*(ENTRY!$C$3:$C$302="M"))</f>
        <v>15</v>
      </c>
      <c r="C61" s="99" t="s">
        <v>52</v>
      </c>
      <c r="D61" s="100" t="s">
        <v>48</v>
      </c>
      <c r="E61" s="100" t="s">
        <v>49</v>
      </c>
      <c r="F61" s="100" t="s">
        <v>50</v>
      </c>
      <c r="G61" s="101" t="s">
        <v>51</v>
      </c>
      <c r="I61" s="93" t="s">
        <v>52</v>
      </c>
      <c r="J61" s="94" t="s">
        <v>48</v>
      </c>
      <c r="K61" s="94" t="s">
        <v>49</v>
      </c>
      <c r="L61" s="94" t="s">
        <v>50</v>
      </c>
      <c r="M61" s="95" t="s">
        <v>51</v>
      </c>
      <c r="O61" s="162" t="s">
        <v>52</v>
      </c>
      <c r="P61" s="163" t="s">
        <v>48</v>
      </c>
      <c r="Q61" s="163" t="s">
        <v>49</v>
      </c>
      <c r="R61" s="163" t="s">
        <v>50</v>
      </c>
      <c r="S61" s="164" t="s">
        <v>51</v>
      </c>
    </row>
    <row r="62" spans="1:39" ht="15.75" thickBot="1" x14ac:dyDescent="0.3">
      <c r="A62" s="117">
        <v>30</v>
      </c>
      <c r="B62" s="95">
        <f>SUMPRODUCT((ENTRY!$F$3:$F$302=A62)*(ENTRY!$C$3:$C$302="M")) +SUMPRODUCT((ENTRY!$I$3:$I$302=A62)*(ENTRY!$C$3:$C$302="M"))+SUMPRODUCT((ENTRY!$L$3:$L$302=A62)*(ENTRY!$C$3:$C$302="M"))+SUMPRODUCT((ENTRY!$O$3:$O$302=A62)*(ENTRY!$C$3:$C$302="M"))+SUMPRODUCT((ENTRY!$R$3:$R$302=A62)*(ENTRY!$C$3:$C$302="M"))+SUMPRODUCT((ENTRY!$U$3:$U$302=A62)*(ENTRY!$C$3:$C$302="M"))</f>
        <v>11</v>
      </c>
      <c r="C62" s="102">
        <f>SUMPRODUCT((ENTRY!$B$3:$B$302="S")*(ENTRY!$C$3:$C$302="M"))</f>
        <v>14</v>
      </c>
      <c r="D62" s="103">
        <f>SUMPRODUCT(ISNUMBER((ENTRY!$BJ$3:$BJ$302))*(ENTRY!$B$3:$B$302="S")*(ENTRY!$C$3:$C$302="M"))</f>
        <v>14</v>
      </c>
      <c r="E62" s="103">
        <f>SUMPRODUCT((ENTRY!$BJ$3:$BJ$302="C")*(ENTRY!$B$3:$B$302="S")*(ENTRY!$C$3:$C$302="M"))</f>
        <v>0</v>
      </c>
      <c r="F62" s="103">
        <f>SUMPRODUCT((ENTRY!$BJ$3:$BJ$302="F")*(ENTRY!$B$3:$B$302="S")*(ENTRY!$C$3:$C$302="M"))</f>
        <v>0</v>
      </c>
      <c r="G62" s="104">
        <f>IFERROR(D62/C62*100,"NA")</f>
        <v>100</v>
      </c>
      <c r="I62" s="96">
        <f>SUMPRODUCT((ENTRY!$B$3:$B$302="C")*(ENTRY!$C$3:$C$302="M"))</f>
        <v>9</v>
      </c>
      <c r="J62" s="97">
        <f>SUMPRODUCT(ISNUMBER((ENTRY!$BJ$3:$BJ$302))*(ENTRY!$B$3:$B$302="C")*(ENTRY!$C$3:$C$302="M"))</f>
        <v>9</v>
      </c>
      <c r="K62" s="97">
        <f>SUMPRODUCT((ENTRY!$BJ$3:$BJ$302="C")*(ENTRY!$B$3:$B$302="C")*(ENTRY!$C$3:$C$302="M"))</f>
        <v>0</v>
      </c>
      <c r="L62" s="97">
        <f>SUMPRODUCT((ENTRY!$BJ$3:$BJ$302="F")*(ENTRY!$B$3:$B$302="C")*(ENTRY!$C$3:$C$302="M"))</f>
        <v>0</v>
      </c>
      <c r="M62" s="98">
        <f>IFERROR(J62/I62*100,"NA")</f>
        <v>100</v>
      </c>
      <c r="O62" s="165">
        <f>SUMPRODUCT((ENTRY!$B$3:$B$302="H")*(ENTRY!$C$3:$C$302="M"))</f>
        <v>15</v>
      </c>
      <c r="P62" s="166">
        <f>SUMPRODUCT(ISNUMBER((ENTRY!$BJ$3:$BJ$302))*(ENTRY!$B$3:$B$302="H")*(ENTRY!$C$3:$C$302="M"))</f>
        <v>15</v>
      </c>
      <c r="Q62" s="166">
        <f>SUMPRODUCT((ENTRY!$BJ$3:$BJ$302="C")*(ENTRY!$B$3:$B$302="H")*(ENTRY!$C$3:$C$302="M"))</f>
        <v>0</v>
      </c>
      <c r="R62" s="166">
        <f>SUMPRODUCT((ENTRY!$BJ$3:$BJ$302="F")*(ENTRY!$B$3:$B$302="H")*(ENTRY!$C$3:$C$302="M"))</f>
        <v>0</v>
      </c>
      <c r="S62" s="167">
        <f>IFERROR(P62/O62*100,"NA")</f>
        <v>100</v>
      </c>
    </row>
    <row r="63" spans="1:39" x14ac:dyDescent="0.25">
      <c r="A63" s="117">
        <v>41</v>
      </c>
      <c r="B63" s="95">
        <f>SUMPRODUCT((ENTRY!$F$3:$F$302=A63)*(ENTRY!$C$3:$C$302="M")) +SUMPRODUCT((ENTRY!$I$3:$I$302=A63)*(ENTRY!$C$3:$C$302="M"))+SUMPRODUCT((ENTRY!$L$3:$L$302=A63)*(ENTRY!$C$3:$C$302="M"))+SUMPRODUCT((ENTRY!$O$3:$O$302=A63)*(ENTRY!$C$3:$C$302="M"))+SUMPRODUCT((ENTRY!$R$3:$R$302=A63)*(ENTRY!$C$3:$C$302="M"))+SUMPRODUCT((ENTRY!$U$3:$U$302=A63)*(ENTRY!$C$3:$C$302="M"))</f>
        <v>9</v>
      </c>
    </row>
    <row r="64" spans="1:39" x14ac:dyDescent="0.25">
      <c r="A64" s="117">
        <v>42</v>
      </c>
      <c r="B64" s="95">
        <f>SUMPRODUCT((ENTRY!$F$3:$F$302=A64)*(ENTRY!$C$3:$C$302="M")) +SUMPRODUCT((ENTRY!$I$3:$I$302=A64)*(ENTRY!$C$3:$C$302="M"))+SUMPRODUCT((ENTRY!$L$3:$L$302=A64)*(ENTRY!$C$3:$C$302="M"))+SUMPRODUCT((ENTRY!$O$3:$O$302=A64)*(ENTRY!$C$3:$C$302="M"))+SUMPRODUCT((ENTRY!$R$3:$R$302=A64)*(ENTRY!$C$3:$C$302="M"))+SUMPRODUCT((ENTRY!$U$3:$U$302=A64)*(ENTRY!$C$3:$C$302="M"))</f>
        <v>14</v>
      </c>
    </row>
    <row r="65" spans="1:19" x14ac:dyDescent="0.25">
      <c r="A65" s="117">
        <v>43</v>
      </c>
      <c r="B65" s="95">
        <f>SUMPRODUCT((ENTRY!$F$3:$F$302=A65)*(ENTRY!$C$3:$C$302="M")) +SUMPRODUCT((ENTRY!$I$3:$I$302=A65)*(ENTRY!$C$3:$C$302="M"))+SUMPRODUCT((ENTRY!$L$3:$L$302=A65)*(ENTRY!$C$3:$C$302="M"))+SUMPRODUCT((ENTRY!$O$3:$O$302=A65)*(ENTRY!$C$3:$C$302="M"))+SUMPRODUCT((ENTRY!$R$3:$R$302=A65)*(ENTRY!$C$3:$C$302="M"))+SUMPRODUCT((ENTRY!$U$3:$U$302=A65)*(ENTRY!$C$3:$C$302="M"))</f>
        <v>14</v>
      </c>
    </row>
    <row r="66" spans="1:19" x14ac:dyDescent="0.25">
      <c r="A66" s="117">
        <v>44</v>
      </c>
      <c r="B66" s="95">
        <f>SUMPRODUCT((ENTRY!$F$3:$F$302=A66)*(ENTRY!$C$3:$C$302="M")) +SUMPRODUCT((ENTRY!$I$3:$I$302=A66)*(ENTRY!$C$3:$C$302="M"))+SUMPRODUCT((ENTRY!$L$3:$L$302=A66)*(ENTRY!$C$3:$C$302="M"))+SUMPRODUCT((ENTRY!$O$3:$O$302=A66)*(ENTRY!$C$3:$C$302="M"))+SUMPRODUCT((ENTRY!$R$3:$R$302=A66)*(ENTRY!$C$3:$C$302="M"))+SUMPRODUCT((ENTRY!$U$3:$U$302=A66)*(ENTRY!$C$3:$C$302="M"))</f>
        <v>5</v>
      </c>
    </row>
    <row r="67" spans="1:19" x14ac:dyDescent="0.25">
      <c r="A67" s="117">
        <v>48</v>
      </c>
      <c r="B67" s="95">
        <f>SUMPRODUCT((ENTRY!$F$3:$F$302=A67)*(ENTRY!$C$3:$C$302="M")) +SUMPRODUCT((ENTRY!$I$3:$I$302=A67)*(ENTRY!$C$3:$C$302="M"))+SUMPRODUCT((ENTRY!$L$3:$L$302=A67)*(ENTRY!$C$3:$C$302="M"))+SUMPRODUCT((ENTRY!$O$3:$O$302=A67)*(ENTRY!$C$3:$C$302="M"))+SUMPRODUCT((ENTRY!$R$3:$R$302=A67)*(ENTRY!$C$3:$C$302="M"))+SUMPRODUCT((ENTRY!$U$3:$U$302=A67)*(ENTRY!$C$3:$C$302="M"))</f>
        <v>0</v>
      </c>
    </row>
    <row r="68" spans="1:19" x14ac:dyDescent="0.25">
      <c r="A68" s="117">
        <v>54</v>
      </c>
      <c r="B68" s="95">
        <f>SUMPRODUCT((ENTRY!$F$3:$F$302=A68)*(ENTRY!$C$3:$C$302="M")) +SUMPRODUCT((ENTRY!$I$3:$I$302=A68)*(ENTRY!$C$3:$C$302="M"))+SUMPRODUCT((ENTRY!$L$3:$L$302=A68)*(ENTRY!$C$3:$C$302="M"))+SUMPRODUCT((ENTRY!$O$3:$O$302=A68)*(ENTRY!$C$3:$C$302="M"))+SUMPRODUCT((ENTRY!$R$3:$R$302=A68)*(ENTRY!$C$3:$C$302="M"))+SUMPRODUCT((ENTRY!$U$3:$U$302=A68)*(ENTRY!$C$3:$C$302="M"))</f>
        <v>9</v>
      </c>
    </row>
    <row r="69" spans="1:19" x14ac:dyDescent="0.25">
      <c r="A69" s="117">
        <v>55</v>
      </c>
      <c r="B69" s="95">
        <f>SUMPRODUCT((ENTRY!$F$3:$F$302=A69)*(ENTRY!$C$3:$C$302="M")) +SUMPRODUCT((ENTRY!$I$3:$I$302=A69)*(ENTRY!$C$3:$C$302="M"))+SUMPRODUCT((ENTRY!$L$3:$L$302=A69)*(ENTRY!$C$3:$C$302="M"))+SUMPRODUCT((ENTRY!$O$3:$O$302=A69)*(ENTRY!$C$3:$C$302="M"))+SUMPRODUCT((ENTRY!$R$3:$R$302=A69)*(ENTRY!$C$3:$C$302="M"))+SUMPRODUCT((ENTRY!$U$3:$U$302=A69)*(ENTRY!$C$3:$C$302="M"))</f>
        <v>9</v>
      </c>
    </row>
    <row r="70" spans="1:19" x14ac:dyDescent="0.25">
      <c r="A70" s="117">
        <v>65</v>
      </c>
      <c r="B70" s="95">
        <f>SUMPRODUCT((ENTRY!$F$3:$F$302=A70)*(ENTRY!$C$3:$C$302="M")) +SUMPRODUCT((ENTRY!$I$3:$I$302=A70)*(ENTRY!$C$3:$C$302="M"))+SUMPRODUCT((ENTRY!$L$3:$L$302=A70)*(ENTRY!$C$3:$C$302="M"))+SUMPRODUCT((ENTRY!$O$3:$O$302=A70)*(ENTRY!$C$3:$C$302="M"))+SUMPRODUCT((ENTRY!$R$3:$R$302=A70)*(ENTRY!$C$3:$C$302="M"))+SUMPRODUCT((ENTRY!$U$3:$U$302=A70)*(ENTRY!$C$3:$C$302="M"))</f>
        <v>4</v>
      </c>
      <c r="E70"/>
      <c r="Q70"/>
    </row>
    <row r="71" spans="1:19" ht="15.75" thickBot="1" x14ac:dyDescent="0.3">
      <c r="A71" s="118">
        <v>83</v>
      </c>
      <c r="B71" s="200">
        <f>SUMPRODUCT((ENTRY!$F$3:$F$302=A71)*(ENTRY!$C$3:$C$302="M")) +SUMPRODUCT((ENTRY!$I$3:$I$302=A71)*(ENTRY!$C$3:$C$302="M"))+SUMPRODUCT((ENTRY!$L$3:$L$302=A71)*(ENTRY!$C$3:$C$302="M"))+SUMPRODUCT((ENTRY!$O$3:$O$302=A71)*(ENTRY!$C$3:$C$302="M"))+SUMPRODUCT((ENTRY!$R$3:$R$302=A71)*(ENTRY!$C$3:$C$302="M"))+SUMPRODUCT((ENTRY!$U$3:$U$302=A71)*(ENTRY!$C$3:$C$302="M"))</f>
        <v>14</v>
      </c>
      <c r="L71"/>
      <c r="M71"/>
      <c r="N71"/>
      <c r="O71"/>
      <c r="P71"/>
      <c r="Q71"/>
      <c r="R71"/>
      <c r="S71"/>
    </row>
    <row r="72" spans="1:19" x14ac:dyDescent="0.25">
      <c r="Q72"/>
    </row>
    <row r="73" spans="1:19" x14ac:dyDescent="0.25">
      <c r="Q73"/>
    </row>
    <row r="74" spans="1:19" x14ac:dyDescent="0.25">
      <c r="Q74"/>
    </row>
    <row r="75" spans="1:19" x14ac:dyDescent="0.25">
      <c r="Q75"/>
    </row>
    <row r="76" spans="1:19" x14ac:dyDescent="0.25">
      <c r="Q76"/>
    </row>
    <row r="77" spans="1:19" x14ac:dyDescent="0.25">
      <c r="Q77"/>
    </row>
    <row r="78" spans="1:19" x14ac:dyDescent="0.25">
      <c r="Q78"/>
    </row>
    <row r="79" spans="1:19" x14ac:dyDescent="0.25">
      <c r="Q79"/>
    </row>
    <row r="80" spans="1:19" x14ac:dyDescent="0.25">
      <c r="Q80"/>
    </row>
    <row r="81" spans="1:39" x14ac:dyDescent="0.25">
      <c r="Q81"/>
    </row>
    <row r="82" spans="1:39" x14ac:dyDescent="0.25">
      <c r="E82" s="6"/>
      <c r="F82" s="6"/>
      <c r="G82" s="6"/>
      <c r="H82" s="6"/>
      <c r="I82" s="6"/>
      <c r="J82" s="6"/>
      <c r="K82" s="6"/>
      <c r="Q82"/>
    </row>
    <row r="83" spans="1:39" s="6" customFormat="1" x14ac:dyDescent="0.25">
      <c r="A83" s="8"/>
      <c r="B83" s="8"/>
      <c r="Q83" s="3"/>
      <c r="R83" s="3"/>
      <c r="S83" s="8"/>
      <c r="AM83"/>
    </row>
    <row r="84" spans="1:39" s="6" customFormat="1" x14ac:dyDescent="0.25">
      <c r="AM84"/>
    </row>
    <row r="85" spans="1:39" s="6" customFormat="1" x14ac:dyDescent="0.25">
      <c r="T85" s="5"/>
      <c r="AM85"/>
    </row>
    <row r="86" spans="1:39" s="6" customFormat="1" x14ac:dyDescent="0.25">
      <c r="T86" s="5"/>
      <c r="AM86"/>
    </row>
    <row r="87" spans="1:39" s="6" customFormat="1" x14ac:dyDescent="0.25">
      <c r="T87" s="8"/>
      <c r="AM87"/>
    </row>
    <row r="88" spans="1:39" s="6" customFormat="1" x14ac:dyDescent="0.25">
      <c r="T88" s="8"/>
      <c r="AM88"/>
    </row>
    <row r="89" spans="1:39" s="6" customFormat="1" x14ac:dyDescent="0.25">
      <c r="T89" s="8"/>
      <c r="AM89"/>
    </row>
    <row r="90" spans="1:39" s="6" customFormat="1" x14ac:dyDescent="0.25">
      <c r="T90" s="8"/>
      <c r="AM90"/>
    </row>
    <row r="91" spans="1:39" s="6" customFormat="1" x14ac:dyDescent="0.25">
      <c r="T91" s="8"/>
      <c r="AM91"/>
    </row>
    <row r="92" spans="1:39" s="6" customFormat="1" x14ac:dyDescent="0.25">
      <c r="T92" s="8"/>
    </row>
    <row r="93" spans="1:39" s="6" customFormat="1" x14ac:dyDescent="0.25">
      <c r="T93" s="8"/>
    </row>
    <row r="94" spans="1:39" s="6" customFormat="1" x14ac:dyDescent="0.25"/>
    <row r="95" spans="1:39" s="6" customFormat="1" x14ac:dyDescent="0.25"/>
    <row r="96" spans="1:39" s="6" customFormat="1" x14ac:dyDescent="0.25"/>
    <row r="97" spans="2:23" s="6" customFormat="1" x14ac:dyDescent="0.25"/>
    <row r="98" spans="2:23" s="6" customFormat="1" x14ac:dyDescent="0.25"/>
    <row r="99" spans="2:23" s="6" customFormat="1" x14ac:dyDescent="0.25">
      <c r="B99" s="8"/>
    </row>
    <row r="100" spans="2:23" s="6" customFormat="1" x14ac:dyDescent="0.25">
      <c r="B100" s="8"/>
    </row>
    <row r="101" spans="2:23" s="6" customFormat="1" x14ac:dyDescent="0.25">
      <c r="B101" s="8"/>
    </row>
    <row r="102" spans="2:23" s="6" customFormat="1" x14ac:dyDescent="0.25">
      <c r="B102" s="8"/>
    </row>
    <row r="103" spans="2:23" s="6" customFormat="1" x14ac:dyDescent="0.25">
      <c r="B103" s="8"/>
      <c r="C103" s="8"/>
      <c r="D103" s="8"/>
      <c r="E103" s="3"/>
      <c r="F103" s="3"/>
      <c r="G103" s="8"/>
      <c r="H103" s="3"/>
      <c r="I103" s="3"/>
      <c r="J103" s="8"/>
      <c r="K103" s="3"/>
      <c r="L103" s="3"/>
      <c r="M103" s="8"/>
      <c r="N103" s="3"/>
      <c r="O103" s="3"/>
      <c r="P103" s="8"/>
      <c r="Q103" s="3"/>
      <c r="R103" s="3"/>
      <c r="S103" s="8"/>
    </row>
    <row r="104" spans="2:23" s="6" customFormat="1" x14ac:dyDescent="0.25">
      <c r="B104" s="8"/>
      <c r="C104" s="8"/>
      <c r="D104" s="8"/>
      <c r="E104" s="3"/>
      <c r="F104" s="3"/>
      <c r="G104" s="8"/>
      <c r="H104" s="3"/>
      <c r="I104" s="3"/>
      <c r="J104" s="8"/>
      <c r="K104" s="3"/>
      <c r="L104" s="3"/>
      <c r="M104" s="8"/>
      <c r="N104" s="3"/>
      <c r="O104" s="3"/>
      <c r="P104" s="8"/>
      <c r="Q104" s="3"/>
      <c r="R104" s="3"/>
      <c r="S104" s="8"/>
    </row>
    <row r="105" spans="2:23" s="6" customFormat="1" x14ac:dyDescent="0.25">
      <c r="B105" s="8"/>
      <c r="W105" s="11"/>
    </row>
    <row r="106" spans="2:23" s="6" customFormat="1" x14ac:dyDescent="0.25">
      <c r="B106" s="8"/>
      <c r="W106" s="11"/>
    </row>
    <row r="107" spans="2:23" s="6" customFormat="1" x14ac:dyDescent="0.25">
      <c r="B107" s="8"/>
      <c r="W107" s="12"/>
    </row>
    <row r="108" spans="2:23" s="6" customFormat="1" x14ac:dyDescent="0.25">
      <c r="B108" s="8"/>
      <c r="W108" s="12"/>
    </row>
    <row r="109" spans="2:23" s="6" customFormat="1" x14ac:dyDescent="0.25">
      <c r="W109" s="12"/>
    </row>
    <row r="110" spans="2:23" s="6" customFormat="1" x14ac:dyDescent="0.25">
      <c r="W110" s="12"/>
    </row>
    <row r="111" spans="2:23" s="6" customFormat="1" x14ac:dyDescent="0.25">
      <c r="W111" s="12"/>
    </row>
    <row r="112" spans="2:23" s="6" customFormat="1" x14ac:dyDescent="0.25">
      <c r="W112" s="12"/>
    </row>
    <row r="113" spans="1:39" x14ac:dyDescent="0.25">
      <c r="A113"/>
      <c r="B113"/>
      <c r="W113" s="12"/>
      <c r="X113" s="6"/>
      <c r="Y113" s="6"/>
      <c r="Z113" s="6"/>
      <c r="AA113" s="6"/>
      <c r="AB113" s="6"/>
      <c r="AC113" s="6"/>
      <c r="AD113" s="6"/>
      <c r="AE113" s="6"/>
      <c r="AF113" s="6"/>
      <c r="AG113" s="6"/>
      <c r="AH113" s="6"/>
      <c r="AI113" s="6"/>
      <c r="AJ113" s="6"/>
      <c r="AK113" s="6"/>
      <c r="AL113" s="6"/>
      <c r="AM113" s="6"/>
    </row>
    <row r="114" spans="1:39" x14ac:dyDescent="0.25">
      <c r="A114"/>
      <c r="B114"/>
      <c r="W114" s="12"/>
      <c r="X114" s="6"/>
      <c r="Y114" s="6"/>
      <c r="Z114" s="6"/>
      <c r="AA114" s="6"/>
      <c r="AB114" s="6"/>
      <c r="AC114" s="6"/>
      <c r="AD114" s="6"/>
      <c r="AE114" s="6"/>
      <c r="AF114" s="6"/>
      <c r="AG114" s="6"/>
      <c r="AH114" s="6"/>
      <c r="AI114" s="6"/>
      <c r="AJ114" s="6"/>
      <c r="AK114" s="6"/>
      <c r="AL114" s="6"/>
      <c r="AM114" s="6"/>
    </row>
    <row r="115" spans="1:39" x14ac:dyDescent="0.25">
      <c r="A115"/>
      <c r="B115"/>
      <c r="W115" s="12"/>
      <c r="X115" s="6"/>
      <c r="Y115" s="6"/>
      <c r="Z115" s="6"/>
      <c r="AA115" s="6"/>
      <c r="AB115" s="6"/>
      <c r="AC115" s="6"/>
      <c r="AD115" s="6"/>
      <c r="AE115" s="6"/>
      <c r="AF115" s="6"/>
      <c r="AG115" s="6"/>
      <c r="AH115" s="6"/>
      <c r="AI115" s="6"/>
      <c r="AJ115" s="6"/>
      <c r="AK115" s="6"/>
      <c r="AL115" s="6"/>
      <c r="AM115" s="6"/>
    </row>
    <row r="116" spans="1:39" x14ac:dyDescent="0.25">
      <c r="A116"/>
      <c r="B116"/>
      <c r="X116" s="6"/>
      <c r="Y116" s="6"/>
      <c r="Z116" s="6"/>
      <c r="AA116" s="6"/>
      <c r="AB116" s="6"/>
      <c r="AC116" s="6"/>
      <c r="AD116" s="6"/>
      <c r="AE116" s="6"/>
      <c r="AF116" s="6"/>
      <c r="AG116" s="6"/>
      <c r="AH116" s="6"/>
      <c r="AI116" s="6"/>
      <c r="AJ116" s="6"/>
      <c r="AK116" s="6"/>
      <c r="AL116" s="6"/>
      <c r="AM116" s="6"/>
    </row>
    <row r="117" spans="1:39" x14ac:dyDescent="0.25">
      <c r="A117"/>
      <c r="B117"/>
      <c r="W117" s="11"/>
      <c r="X117" s="6"/>
      <c r="Y117" s="6"/>
      <c r="Z117" s="6"/>
      <c r="AA117" s="6"/>
      <c r="AB117" s="6"/>
      <c r="AC117" s="6"/>
      <c r="AD117" s="6"/>
      <c r="AE117" s="6"/>
      <c r="AF117" s="6"/>
      <c r="AG117" s="6"/>
      <c r="AH117" s="6"/>
      <c r="AI117" s="6"/>
      <c r="AJ117" s="6"/>
      <c r="AK117" s="6"/>
      <c r="AL117" s="6"/>
      <c r="AM117" s="6"/>
    </row>
    <row r="118" spans="1:39" x14ac:dyDescent="0.25">
      <c r="A118"/>
      <c r="B118"/>
      <c r="W118" s="20"/>
      <c r="X118" s="6"/>
      <c r="Y118" s="6"/>
      <c r="Z118" s="6"/>
      <c r="AA118" s="6"/>
      <c r="AB118" s="6"/>
      <c r="AC118" s="6"/>
      <c r="AD118" s="6"/>
      <c r="AE118" s="6"/>
      <c r="AF118" s="6"/>
      <c r="AG118" s="6"/>
      <c r="AH118" s="6"/>
      <c r="AI118" s="6"/>
      <c r="AJ118" s="6"/>
      <c r="AK118" s="6"/>
      <c r="AL118" s="6"/>
      <c r="AM118" s="6"/>
    </row>
    <row r="119" spans="1:39" x14ac:dyDescent="0.25">
      <c r="A119"/>
      <c r="B119"/>
      <c r="C119"/>
      <c r="D119"/>
      <c r="E119"/>
      <c r="F119"/>
      <c r="G119"/>
      <c r="H119"/>
      <c r="I119"/>
      <c r="J119"/>
      <c r="K119"/>
      <c r="L119"/>
      <c r="M119"/>
      <c r="N119"/>
      <c r="O119"/>
      <c r="P119"/>
      <c r="Q119"/>
      <c r="R119"/>
      <c r="S119"/>
      <c r="X119" s="6"/>
      <c r="Y119" s="6"/>
      <c r="Z119" s="6"/>
      <c r="AA119" s="6"/>
      <c r="AB119" s="6"/>
      <c r="AC119" s="6"/>
      <c r="AD119" s="6"/>
      <c r="AE119" s="6"/>
      <c r="AF119" s="6"/>
      <c r="AG119" s="6"/>
      <c r="AH119" s="6"/>
      <c r="AI119" s="6"/>
      <c r="AJ119" s="6"/>
      <c r="AK119" s="6"/>
      <c r="AL119" s="6"/>
      <c r="AM119" s="6"/>
    </row>
    <row r="120" spans="1:39" x14ac:dyDescent="0.25">
      <c r="A120"/>
      <c r="B120"/>
      <c r="C120"/>
      <c r="D120"/>
      <c r="E120"/>
      <c r="F120"/>
      <c r="G120"/>
      <c r="H120"/>
      <c r="I120"/>
      <c r="J120"/>
      <c r="K120"/>
      <c r="L120"/>
      <c r="M120"/>
      <c r="N120"/>
      <c r="O120"/>
      <c r="P120"/>
      <c r="Q120"/>
      <c r="R120"/>
      <c r="S120"/>
      <c r="X120" s="6"/>
      <c r="Y120" s="6"/>
      <c r="Z120" s="6"/>
      <c r="AA120" s="6"/>
      <c r="AB120" s="6"/>
      <c r="AC120" s="6"/>
      <c r="AD120" s="6"/>
      <c r="AE120" s="6"/>
      <c r="AF120" s="6"/>
      <c r="AG120" s="6"/>
      <c r="AH120" s="6"/>
      <c r="AI120" s="6"/>
      <c r="AJ120" s="6"/>
      <c r="AK120" s="6"/>
      <c r="AL120" s="6"/>
      <c r="AM120" s="6"/>
    </row>
    <row r="121" spans="1:39" x14ac:dyDescent="0.25">
      <c r="X121" s="6"/>
      <c r="Y121" s="6"/>
      <c r="Z121" s="6"/>
      <c r="AA121" s="6"/>
      <c r="AB121" s="6"/>
      <c r="AC121" s="6"/>
      <c r="AD121" s="6"/>
      <c r="AE121" s="6"/>
      <c r="AF121" s="6"/>
      <c r="AG121" s="6"/>
      <c r="AH121" s="6"/>
      <c r="AI121" s="6"/>
      <c r="AJ121" s="6"/>
      <c r="AK121" s="6"/>
      <c r="AL121" s="6"/>
      <c r="AM121" s="6"/>
    </row>
  </sheetData>
  <sheetProtection selectLockedCells="1"/>
  <mergeCells count="110">
    <mergeCell ref="C40:D41"/>
    <mergeCell ref="X3:AM3"/>
    <mergeCell ref="A22:B22"/>
    <mergeCell ref="A39:B39"/>
    <mergeCell ref="A56:B56"/>
    <mergeCell ref="A1:AM2"/>
    <mergeCell ref="C20:G20"/>
    <mergeCell ref="C21:C22"/>
    <mergeCell ref="D21:D22"/>
    <mergeCell ref="C15:G15"/>
    <mergeCell ref="C16:C17"/>
    <mergeCell ref="D16:D17"/>
    <mergeCell ref="C10:G10"/>
    <mergeCell ref="C11:C12"/>
    <mergeCell ref="D11:D12"/>
    <mergeCell ref="P21:P22"/>
    <mergeCell ref="O10:S10"/>
    <mergeCell ref="P11:P12"/>
    <mergeCell ref="O15:S15"/>
    <mergeCell ref="P16:P17"/>
    <mergeCell ref="O20:S20"/>
    <mergeCell ref="I20:M20"/>
    <mergeCell ref="J21:J22"/>
    <mergeCell ref="I15:M15"/>
    <mergeCell ref="X19:AM19"/>
    <mergeCell ref="X35:AM35"/>
    <mergeCell ref="J48:N48"/>
    <mergeCell ref="E40:F41"/>
    <mergeCell ref="G40:H41"/>
    <mergeCell ref="J40:N40"/>
    <mergeCell ref="J44:N44"/>
    <mergeCell ref="Q43:R44"/>
    <mergeCell ref="Q6:Q7"/>
    <mergeCell ref="R6:R7"/>
    <mergeCell ref="S6:S7"/>
    <mergeCell ref="L6:L7"/>
    <mergeCell ref="M6:M7"/>
    <mergeCell ref="O6:O7"/>
    <mergeCell ref="O21:O22"/>
    <mergeCell ref="R16:R17"/>
    <mergeCell ref="S16:S17"/>
    <mergeCell ref="E11:E12"/>
    <mergeCell ref="F11:F12"/>
    <mergeCell ref="G11:G12"/>
    <mergeCell ref="M11:M12"/>
    <mergeCell ref="O11:O12"/>
    <mergeCell ref="Q11:Q12"/>
    <mergeCell ref="R11:R12"/>
    <mergeCell ref="C5:G5"/>
    <mergeCell ref="I5:M5"/>
    <mergeCell ref="O5:S5"/>
    <mergeCell ref="C6:C7"/>
    <mergeCell ref="D6:D7"/>
    <mergeCell ref="A5:B5"/>
    <mergeCell ref="E6:E7"/>
    <mergeCell ref="F6:F7"/>
    <mergeCell ref="G6:G7"/>
    <mergeCell ref="I6:I7"/>
    <mergeCell ref="K6:K7"/>
    <mergeCell ref="S11:S12"/>
    <mergeCell ref="I10:M10"/>
    <mergeCell ref="J11:J12"/>
    <mergeCell ref="J6:J7"/>
    <mergeCell ref="P6:P7"/>
    <mergeCell ref="U25:V26"/>
    <mergeCell ref="Q37:R38"/>
    <mergeCell ref="L25:M26"/>
    <mergeCell ref="N25:O26"/>
    <mergeCell ref="J37:K38"/>
    <mergeCell ref="Q25:R26"/>
    <mergeCell ref="S25:T26"/>
    <mergeCell ref="L16:L17"/>
    <mergeCell ref="M16:M17"/>
    <mergeCell ref="O16:O17"/>
    <mergeCell ref="Q16:Q17"/>
    <mergeCell ref="C25:D26"/>
    <mergeCell ref="E25:F26"/>
    <mergeCell ref="G25:H26"/>
    <mergeCell ref="C37:D38"/>
    <mergeCell ref="J25:K26"/>
    <mergeCell ref="E16:E17"/>
    <mergeCell ref="F16:F17"/>
    <mergeCell ref="G16:G17"/>
    <mergeCell ref="I16:I17"/>
    <mergeCell ref="K16:K17"/>
    <mergeCell ref="J16:J17"/>
    <mergeCell ref="A3:W4"/>
    <mergeCell ref="C56:G56"/>
    <mergeCell ref="I52:M52"/>
    <mergeCell ref="I56:M56"/>
    <mergeCell ref="O52:S52"/>
    <mergeCell ref="O56:S56"/>
    <mergeCell ref="Q40:Q41"/>
    <mergeCell ref="O60:S60"/>
    <mergeCell ref="C60:G60"/>
    <mergeCell ref="E21:E22"/>
    <mergeCell ref="F21:F22"/>
    <mergeCell ref="G21:G22"/>
    <mergeCell ref="I21:I22"/>
    <mergeCell ref="K21:K22"/>
    <mergeCell ref="L21:L22"/>
    <mergeCell ref="M21:M22"/>
    <mergeCell ref="Q21:Q22"/>
    <mergeCell ref="R21:R22"/>
    <mergeCell ref="S21:S22"/>
    <mergeCell ref="I60:M60"/>
    <mergeCell ref="C52:G52"/>
    <mergeCell ref="I11:I12"/>
    <mergeCell ref="K11:K12"/>
    <mergeCell ref="L11:L12"/>
  </mergeCells>
  <pageMargins left="0.43307086614173229" right="0.18" top="0.74803149606299213" bottom="0.79" header="0.31496062992125984" footer="0.31496062992125984"/>
  <pageSetup paperSize="9" scale="46"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16"/>
  <sheetViews>
    <sheetView workbookViewId="0">
      <selection activeCell="V8" sqref="V8"/>
    </sheetView>
  </sheetViews>
  <sheetFormatPr defaultRowHeight="15" x14ac:dyDescent="0.25"/>
  <cols>
    <col min="1" max="1" width="2.7109375" customWidth="1"/>
    <col min="2" max="2" width="5.42578125" customWidth="1"/>
    <col min="3" max="3" width="6.42578125" customWidth="1"/>
    <col min="4" max="4" width="5.7109375" customWidth="1"/>
    <col min="5" max="5" width="6" customWidth="1"/>
    <col min="6" max="6" width="4.85546875" customWidth="1"/>
    <col min="7" max="8" width="3.85546875" customWidth="1"/>
    <col min="9" max="9" width="3.42578125" customWidth="1"/>
    <col min="10" max="10" width="3.140625" customWidth="1"/>
    <col min="11" max="12" width="2.7109375" bestFit="1" customWidth="1"/>
    <col min="13" max="13" width="2.140625" bestFit="1" customWidth="1"/>
    <col min="14" max="14" width="2.28515625" bestFit="1" customWidth="1"/>
    <col min="15" max="15" width="3.7109375" customWidth="1"/>
    <col min="16" max="16" width="3.140625" customWidth="1"/>
    <col min="17" max="17" width="3.5703125" customWidth="1"/>
    <col min="18" max="18" width="4.28515625" customWidth="1"/>
    <col min="19" max="19" width="5.7109375" customWidth="1"/>
    <col min="20" max="20" width="5.5703125" customWidth="1"/>
    <col min="21" max="21" width="6.42578125" customWidth="1"/>
    <col min="22" max="22" width="5" customWidth="1"/>
    <col min="23" max="36" width="4.28515625" customWidth="1"/>
    <col min="37" max="39" width="5.7109375" bestFit="1" customWidth="1"/>
  </cols>
  <sheetData>
    <row r="1" spans="2:39" ht="18.75" x14ac:dyDescent="0.3">
      <c r="B1" s="488" t="s">
        <v>145</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row>
    <row r="2" spans="2:39" ht="18.75" x14ac:dyDescent="0.3">
      <c r="B2" s="488" t="s">
        <v>213</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4" spans="2:39" ht="13.5" customHeight="1" thickBot="1" x14ac:dyDescent="0.35">
      <c r="B4" s="13"/>
    </row>
    <row r="5" spans="2:39" ht="38.25" customHeight="1" thickBot="1" x14ac:dyDescent="0.3">
      <c r="B5" s="489" t="s">
        <v>81</v>
      </c>
      <c r="C5" s="492" t="s">
        <v>82</v>
      </c>
      <c r="D5" s="492" t="s">
        <v>83</v>
      </c>
      <c r="E5" s="492" t="s">
        <v>84</v>
      </c>
      <c r="F5" s="492" t="s">
        <v>85</v>
      </c>
      <c r="G5" s="482" t="s">
        <v>86</v>
      </c>
      <c r="H5" s="483"/>
      <c r="I5" s="484"/>
      <c r="J5" s="482" t="s">
        <v>87</v>
      </c>
      <c r="K5" s="483"/>
      <c r="L5" s="484"/>
      <c r="M5" s="482" t="s">
        <v>88</v>
      </c>
      <c r="N5" s="483"/>
      <c r="O5" s="484"/>
      <c r="P5" s="482" t="s">
        <v>146</v>
      </c>
      <c r="Q5" s="483"/>
      <c r="R5" s="484"/>
      <c r="S5" s="482" t="s">
        <v>89</v>
      </c>
      <c r="T5" s="483"/>
      <c r="U5" s="484"/>
      <c r="V5" s="479" t="s">
        <v>80</v>
      </c>
      <c r="W5" s="480"/>
      <c r="X5" s="480"/>
      <c r="Y5" s="480"/>
      <c r="Z5" s="480"/>
      <c r="AA5" s="480"/>
      <c r="AB5" s="480"/>
      <c r="AC5" s="480"/>
      <c r="AD5" s="480"/>
      <c r="AE5" s="480"/>
      <c r="AF5" s="480"/>
      <c r="AG5" s="480"/>
      <c r="AH5" s="480"/>
      <c r="AI5" s="480"/>
      <c r="AJ5" s="481"/>
      <c r="AK5" s="482" t="s">
        <v>95</v>
      </c>
      <c r="AL5" s="483"/>
      <c r="AM5" s="484"/>
    </row>
    <row r="6" spans="2:39" ht="15.75" customHeight="1" thickBot="1" x14ac:dyDescent="0.3">
      <c r="B6" s="490"/>
      <c r="C6" s="493"/>
      <c r="D6" s="493"/>
      <c r="E6" s="493"/>
      <c r="F6" s="493"/>
      <c r="G6" s="485"/>
      <c r="H6" s="486"/>
      <c r="I6" s="487"/>
      <c r="J6" s="485"/>
      <c r="K6" s="486"/>
      <c r="L6" s="487"/>
      <c r="M6" s="485"/>
      <c r="N6" s="486"/>
      <c r="O6" s="487"/>
      <c r="P6" s="485"/>
      <c r="Q6" s="486"/>
      <c r="R6" s="487"/>
      <c r="S6" s="485"/>
      <c r="T6" s="486"/>
      <c r="U6" s="487"/>
      <c r="V6" s="476" t="s">
        <v>90</v>
      </c>
      <c r="W6" s="477"/>
      <c r="X6" s="478"/>
      <c r="Y6" s="476" t="s">
        <v>91</v>
      </c>
      <c r="Z6" s="477"/>
      <c r="AA6" s="478"/>
      <c r="AB6" s="476" t="s">
        <v>92</v>
      </c>
      <c r="AC6" s="477"/>
      <c r="AD6" s="478"/>
      <c r="AE6" s="476" t="s">
        <v>93</v>
      </c>
      <c r="AF6" s="477"/>
      <c r="AG6" s="478"/>
      <c r="AH6" s="476" t="s">
        <v>94</v>
      </c>
      <c r="AI6" s="477"/>
      <c r="AJ6" s="478"/>
      <c r="AK6" s="485"/>
      <c r="AL6" s="486"/>
      <c r="AM6" s="487"/>
    </row>
    <row r="7" spans="2:39" ht="15.75" thickBot="1" x14ac:dyDescent="0.3">
      <c r="B7" s="491"/>
      <c r="C7" s="494"/>
      <c r="D7" s="494"/>
      <c r="E7" s="494"/>
      <c r="F7" s="494"/>
      <c r="G7" s="21" t="s">
        <v>67</v>
      </c>
      <c r="H7" s="21" t="s">
        <v>59</v>
      </c>
      <c r="I7" s="21" t="s">
        <v>10</v>
      </c>
      <c r="J7" s="21" t="s">
        <v>67</v>
      </c>
      <c r="K7" s="21" t="s">
        <v>59</v>
      </c>
      <c r="L7" s="21" t="s">
        <v>10</v>
      </c>
      <c r="M7" s="21" t="s">
        <v>67</v>
      </c>
      <c r="N7" s="21" t="s">
        <v>59</v>
      </c>
      <c r="O7" s="21" t="s">
        <v>10</v>
      </c>
      <c r="P7" s="21" t="s">
        <v>67</v>
      </c>
      <c r="Q7" s="21" t="s">
        <v>59</v>
      </c>
      <c r="R7" s="21" t="s">
        <v>10</v>
      </c>
      <c r="S7" s="21" t="s">
        <v>67</v>
      </c>
      <c r="T7" s="21" t="s">
        <v>59</v>
      </c>
      <c r="U7" s="21" t="s">
        <v>10</v>
      </c>
      <c r="V7" s="21" t="s">
        <v>67</v>
      </c>
      <c r="W7" s="21" t="s">
        <v>59</v>
      </c>
      <c r="X7" s="21" t="s">
        <v>10</v>
      </c>
      <c r="Y7" s="21" t="s">
        <v>67</v>
      </c>
      <c r="Z7" s="21" t="s">
        <v>59</v>
      </c>
      <c r="AA7" s="21" t="s">
        <v>10</v>
      </c>
      <c r="AB7" s="21" t="s">
        <v>67</v>
      </c>
      <c r="AC7" s="21" t="s">
        <v>59</v>
      </c>
      <c r="AD7" s="21" t="s">
        <v>10</v>
      </c>
      <c r="AE7" s="21" t="s">
        <v>67</v>
      </c>
      <c r="AF7" s="21" t="s">
        <v>59</v>
      </c>
      <c r="AG7" s="21" t="s">
        <v>10</v>
      </c>
      <c r="AH7" s="21" t="s">
        <v>67</v>
      </c>
      <c r="AI7" s="21" t="s">
        <v>59</v>
      </c>
      <c r="AJ7" s="21" t="s">
        <v>10</v>
      </c>
      <c r="AK7" s="21" t="s">
        <v>67</v>
      </c>
      <c r="AL7" s="21" t="s">
        <v>59</v>
      </c>
      <c r="AM7" s="21" t="s">
        <v>10</v>
      </c>
    </row>
    <row r="8" spans="2:39" ht="264" customHeight="1" thickBot="1" x14ac:dyDescent="0.3">
      <c r="B8" s="158">
        <v>1</v>
      </c>
      <c r="C8" s="224" t="str">
        <f>'VIDYALAYA INFO'!G5</f>
        <v>DEFENCE</v>
      </c>
      <c r="D8" s="224" t="str">
        <f>'VIDYALAYA INFO'!G6</f>
        <v>HIMACHAL PRADESH</v>
      </c>
      <c r="E8" s="224" t="str">
        <f>'VIDYALAYA INFO'!G4</f>
        <v>KENDRIYA VIDYALAYA HOLTA CAMP , PALAMPUR</v>
      </c>
      <c r="F8" s="224" t="str">
        <f>'VIDYALAYA INFO'!G7</f>
        <v>LALIT KUMAR</v>
      </c>
      <c r="G8" s="17">
        <f>MAIN!S41</f>
        <v>38</v>
      </c>
      <c r="H8" s="17">
        <f>MAIN!S40</f>
        <v>41</v>
      </c>
      <c r="I8" s="17">
        <f>G8+H8</f>
        <v>79</v>
      </c>
      <c r="J8" s="17">
        <f>MAIN!K50</f>
        <v>38</v>
      </c>
      <c r="K8" s="17">
        <f>MAIN!K46</f>
        <v>41</v>
      </c>
      <c r="L8" s="17">
        <f>J8+K8</f>
        <v>79</v>
      </c>
      <c r="M8" s="17">
        <f>MAIN!M50</f>
        <v>0</v>
      </c>
      <c r="N8" s="17">
        <f>MAIN!M46</f>
        <v>0</v>
      </c>
      <c r="O8" s="17">
        <f>M8+N8</f>
        <v>0</v>
      </c>
      <c r="P8" s="17">
        <f>MAIN!L50</f>
        <v>0</v>
      </c>
      <c r="Q8" s="17">
        <f>MAIN!L46</f>
        <v>0</v>
      </c>
      <c r="R8" s="17">
        <f>SUM(P8:Q8)</f>
        <v>0</v>
      </c>
      <c r="S8" s="18">
        <f>MAIN!N50</f>
        <v>100</v>
      </c>
      <c r="T8" s="18">
        <f>MAIN!N46</f>
        <v>100</v>
      </c>
      <c r="U8" s="18">
        <f>MAIN!N42</f>
        <v>100</v>
      </c>
      <c r="V8" s="17">
        <f>MAIN!I8</f>
        <v>0</v>
      </c>
      <c r="W8" s="17">
        <f>MAIN!O8</f>
        <v>0</v>
      </c>
      <c r="X8" s="17">
        <f>SUM(V8:W8)</f>
        <v>0</v>
      </c>
      <c r="Y8" s="17">
        <f>MAIN!J8</f>
        <v>2</v>
      </c>
      <c r="Z8" s="17">
        <f>MAIN!P8</f>
        <v>0</v>
      </c>
      <c r="AA8" s="17">
        <f>SUM(Y8:Z8)</f>
        <v>2</v>
      </c>
      <c r="AB8" s="17">
        <f>MAIN!K8</f>
        <v>11</v>
      </c>
      <c r="AC8" s="17">
        <f>MAIN!Q8</f>
        <v>7</v>
      </c>
      <c r="AD8" s="17">
        <f>SUM(AB8:AC8)</f>
        <v>18</v>
      </c>
      <c r="AE8" s="17">
        <f>MAIN!L8</f>
        <v>21</v>
      </c>
      <c r="AF8" s="17">
        <f>MAIN!R8</f>
        <v>24</v>
      </c>
      <c r="AG8" s="17">
        <f>SUM(AE8:AF8)</f>
        <v>45</v>
      </c>
      <c r="AH8" s="17">
        <f>MAIN!M8</f>
        <v>4</v>
      </c>
      <c r="AI8" s="17">
        <f>MAIN!S8</f>
        <v>10</v>
      </c>
      <c r="AJ8" s="17">
        <f>SUM(AH8:AI8)</f>
        <v>14</v>
      </c>
      <c r="AK8" s="18">
        <f>MAIN!T44</f>
        <v>58.75</v>
      </c>
      <c r="AL8" s="18">
        <f>MAIN!U44</f>
        <v>71.036585365853654</v>
      </c>
      <c r="AM8" s="18">
        <f>MAIN!S44</f>
        <v>65.12658227848101</v>
      </c>
    </row>
    <row r="9" spans="2:39" x14ac:dyDescent="0.25">
      <c r="B9" s="15"/>
    </row>
    <row r="10" spans="2:39" ht="18.75" x14ac:dyDescent="0.3">
      <c r="B10" s="14"/>
    </row>
    <row r="11" spans="2:39" ht="18.75" x14ac:dyDescent="0.3">
      <c r="B11" s="14"/>
    </row>
    <row r="12" spans="2:39" ht="18.75" x14ac:dyDescent="0.3">
      <c r="B12" s="16"/>
    </row>
    <row r="13" spans="2:39" ht="18.75" x14ac:dyDescent="0.3">
      <c r="B13" s="150" t="str">
        <f>F8</f>
        <v>LALIT KUMAR</v>
      </c>
      <c r="C13" s="150"/>
      <c r="D13" s="150"/>
      <c r="E13" s="150"/>
      <c r="F13" s="150"/>
    </row>
    <row r="14" spans="2:39" ht="18.75" x14ac:dyDescent="0.3">
      <c r="B14" s="16"/>
    </row>
    <row r="15" spans="2:39" ht="18.75" x14ac:dyDescent="0.3">
      <c r="B15" s="150" t="s">
        <v>96</v>
      </c>
      <c r="C15" s="150"/>
      <c r="D15" s="150"/>
      <c r="E15" s="150"/>
    </row>
    <row r="16" spans="2:39" ht="18.75" x14ac:dyDescent="0.3">
      <c r="B16" s="16"/>
    </row>
  </sheetData>
  <mergeCells count="19">
    <mergeCell ref="AK5:AM6"/>
    <mergeCell ref="B1:AM1"/>
    <mergeCell ref="AH6:AJ6"/>
    <mergeCell ref="B5:B7"/>
    <mergeCell ref="C5:C7"/>
    <mergeCell ref="D5:D7"/>
    <mergeCell ref="E5:E7"/>
    <mergeCell ref="B2:AM2"/>
    <mergeCell ref="F5:F7"/>
    <mergeCell ref="G5:I6"/>
    <mergeCell ref="J5:L6"/>
    <mergeCell ref="M5:O6"/>
    <mergeCell ref="V6:X6"/>
    <mergeCell ref="Y6:AA6"/>
    <mergeCell ref="AB6:AD6"/>
    <mergeCell ref="AE6:AG6"/>
    <mergeCell ref="V5:AJ5"/>
    <mergeCell ref="P5:R6"/>
    <mergeCell ref="S5:U6"/>
  </mergeCells>
  <printOptions horizontalCentered="1" verticalCentered="1"/>
  <pageMargins left="0.56999999999999995" right="0.54" top="0.74803149606299213" bottom="0.74803149606299213" header="0.31496062992125984" footer="0.31496062992125984"/>
  <pageSetup paperSize="9" scale="80" orientation="landscape"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13"/>
  <sheetViews>
    <sheetView workbookViewId="0">
      <selection activeCell="K7" sqref="K7"/>
    </sheetView>
  </sheetViews>
  <sheetFormatPr defaultRowHeight="15" x14ac:dyDescent="0.25"/>
  <cols>
    <col min="3" max="3" width="25.42578125" customWidth="1"/>
    <col min="8" max="8" width="13.140625" customWidth="1"/>
    <col min="10" max="10" width="13.42578125" customWidth="1"/>
    <col min="11" max="11" width="11.5703125" bestFit="1" customWidth="1"/>
  </cols>
  <sheetData>
    <row r="1" spans="1:13" ht="18.75" x14ac:dyDescent="0.3">
      <c r="A1" s="488" t="s">
        <v>165</v>
      </c>
      <c r="B1" s="488"/>
      <c r="C1" s="488"/>
      <c r="D1" s="488"/>
      <c r="E1" s="488"/>
      <c r="F1" s="488"/>
      <c r="G1" s="488"/>
      <c r="H1" s="488"/>
      <c r="I1" s="488"/>
      <c r="J1" s="488"/>
      <c r="K1" s="488"/>
      <c r="L1" s="488"/>
      <c r="M1" s="488"/>
    </row>
    <row r="2" spans="1:13" ht="18.75" x14ac:dyDescent="0.3">
      <c r="A2" s="488" t="s">
        <v>212</v>
      </c>
      <c r="B2" s="488"/>
      <c r="C2" s="488"/>
      <c r="D2" s="488"/>
      <c r="E2" s="488"/>
      <c r="F2" s="488"/>
      <c r="G2" s="488"/>
      <c r="H2" s="488"/>
      <c r="I2" s="488"/>
      <c r="J2" s="488"/>
      <c r="K2" s="488"/>
      <c r="L2" s="488"/>
      <c r="M2" s="488"/>
    </row>
    <row r="3" spans="1:13" ht="15" customHeight="1" thickBot="1" x14ac:dyDescent="0.3"/>
    <row r="4" spans="1:13" ht="28.5" customHeight="1" x14ac:dyDescent="0.25">
      <c r="B4" s="495" t="s">
        <v>137</v>
      </c>
      <c r="C4" s="495" t="s">
        <v>138</v>
      </c>
      <c r="D4" s="498" t="s">
        <v>147</v>
      </c>
      <c r="E4" s="499"/>
      <c r="F4" s="500"/>
      <c r="G4" s="498" t="s">
        <v>48</v>
      </c>
      <c r="H4" s="499"/>
      <c r="I4" s="499"/>
      <c r="J4" s="499"/>
      <c r="K4" s="500"/>
    </row>
    <row r="5" spans="1:13" ht="15.75" thickBot="1" x14ac:dyDescent="0.3">
      <c r="B5" s="496"/>
      <c r="C5" s="496"/>
      <c r="D5" s="501"/>
      <c r="E5" s="502"/>
      <c r="F5" s="503"/>
      <c r="G5" s="501"/>
      <c r="H5" s="502"/>
      <c r="I5" s="502"/>
      <c r="J5" s="502"/>
      <c r="K5" s="503"/>
    </row>
    <row r="6" spans="1:13" ht="15.75" thickBot="1" x14ac:dyDescent="0.3">
      <c r="B6" s="497"/>
      <c r="C6" s="497"/>
      <c r="D6" s="168" t="s">
        <v>148</v>
      </c>
      <c r="E6" s="168" t="s">
        <v>149</v>
      </c>
      <c r="F6" s="168" t="s">
        <v>125</v>
      </c>
      <c r="G6" s="168" t="s">
        <v>148</v>
      </c>
      <c r="H6" s="168" t="s">
        <v>150</v>
      </c>
      <c r="I6" s="168" t="s">
        <v>149</v>
      </c>
      <c r="J6" s="168" t="s">
        <v>150</v>
      </c>
      <c r="K6" s="168" t="s">
        <v>125</v>
      </c>
    </row>
    <row r="7" spans="1:13" ht="231" customHeight="1" thickBot="1" x14ac:dyDescent="0.3">
      <c r="B7" s="158">
        <v>1</v>
      </c>
      <c r="C7" s="224" t="str">
        <f>'VIDYALAYA INFO'!G4</f>
        <v>KENDRIYA VIDYALAYA HOLTA CAMP , PALAMPUR</v>
      </c>
      <c r="D7" s="159">
        <f>MAIN!J50</f>
        <v>38</v>
      </c>
      <c r="E7" s="159">
        <f>MAIN!J46</f>
        <v>41</v>
      </c>
      <c r="F7" s="159">
        <f>MAIN!J42</f>
        <v>79</v>
      </c>
      <c r="G7" s="159">
        <f>MAIN!K50</f>
        <v>38</v>
      </c>
      <c r="H7" s="160">
        <f>MAIN!N50</f>
        <v>100</v>
      </c>
      <c r="I7" s="159">
        <f>MAIN!K46</f>
        <v>41</v>
      </c>
      <c r="J7" s="160">
        <f>MAIN!N46</f>
        <v>100</v>
      </c>
      <c r="K7" s="160">
        <f>MAIN!N42</f>
        <v>100</v>
      </c>
    </row>
    <row r="11" spans="1:13" ht="18.75" x14ac:dyDescent="0.3">
      <c r="B11" s="150" t="str">
        <f>'VIDYALAYA INFO'!G7</f>
        <v>LALIT KUMAR</v>
      </c>
    </row>
    <row r="13" spans="1:13" ht="18.75" x14ac:dyDescent="0.3">
      <c r="B13" s="150" t="s">
        <v>152</v>
      </c>
      <c r="C13" s="225"/>
      <c r="D13" s="225"/>
      <c r="E13" s="225"/>
    </row>
  </sheetData>
  <mergeCells count="6">
    <mergeCell ref="A2:M2"/>
    <mergeCell ref="B4:B6"/>
    <mergeCell ref="C4:C6"/>
    <mergeCell ref="A1:M1"/>
    <mergeCell ref="D4:F5"/>
    <mergeCell ref="G4:K5"/>
  </mergeCells>
  <printOptions horizontalCentered="1" verticalCentered="1"/>
  <pageMargins left="0.70866141732283472" right="0.70866141732283472" top="0.74803149606299213" bottom="0.74803149606299213" header="0.31496062992125984" footer="0.31496062992125984"/>
  <pageSetup paperSize="9" scale="8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13"/>
  <sheetViews>
    <sheetView workbookViewId="0">
      <selection activeCell="B1" sqref="B1:K1"/>
    </sheetView>
  </sheetViews>
  <sheetFormatPr defaultRowHeight="15" x14ac:dyDescent="0.25"/>
  <cols>
    <col min="3" max="3" width="27.5703125" customWidth="1"/>
    <col min="8" max="8" width="11.5703125" bestFit="1" customWidth="1"/>
    <col min="10" max="10" width="12.42578125" customWidth="1"/>
    <col min="11" max="11" width="11.5703125" bestFit="1" customWidth="1"/>
  </cols>
  <sheetData>
    <row r="1" spans="2:11" ht="18.75" x14ac:dyDescent="0.3">
      <c r="B1" s="488" t="s">
        <v>151</v>
      </c>
      <c r="C1" s="488"/>
      <c r="D1" s="488"/>
      <c r="E1" s="488"/>
      <c r="F1" s="488"/>
      <c r="G1" s="488"/>
      <c r="H1" s="488"/>
      <c r="I1" s="488"/>
      <c r="J1" s="488"/>
      <c r="K1" s="488"/>
    </row>
    <row r="2" spans="2:11" ht="18.75" x14ac:dyDescent="0.3">
      <c r="B2" s="488" t="s">
        <v>208</v>
      </c>
      <c r="C2" s="488"/>
      <c r="D2" s="488"/>
      <c r="E2" s="488"/>
      <c r="F2" s="488"/>
      <c r="G2" s="488"/>
      <c r="H2" s="488"/>
      <c r="I2" s="488"/>
      <c r="J2" s="488"/>
      <c r="K2" s="488"/>
    </row>
    <row r="3" spans="2:11" ht="15.75" thickBot="1" x14ac:dyDescent="0.3">
      <c r="B3" s="152"/>
    </row>
    <row r="4" spans="2:11" x14ac:dyDescent="0.25">
      <c r="B4" s="495" t="s">
        <v>137</v>
      </c>
      <c r="C4" s="495" t="s">
        <v>138</v>
      </c>
      <c r="D4" s="498" t="s">
        <v>147</v>
      </c>
      <c r="E4" s="499"/>
      <c r="F4" s="500"/>
      <c r="G4" s="498" t="s">
        <v>48</v>
      </c>
      <c r="H4" s="499"/>
      <c r="I4" s="499"/>
      <c r="J4" s="499"/>
      <c r="K4" s="500"/>
    </row>
    <row r="5" spans="2:11" ht="15.75" thickBot="1" x14ac:dyDescent="0.3">
      <c r="B5" s="496"/>
      <c r="C5" s="496"/>
      <c r="D5" s="501"/>
      <c r="E5" s="502"/>
      <c r="F5" s="503"/>
      <c r="G5" s="501"/>
      <c r="H5" s="502"/>
      <c r="I5" s="502"/>
      <c r="J5" s="502"/>
      <c r="K5" s="503"/>
    </row>
    <row r="6" spans="2:11" ht="15.75" thickBot="1" x14ac:dyDescent="0.3">
      <c r="B6" s="497"/>
      <c r="C6" s="497"/>
      <c r="D6" s="155" t="s">
        <v>148</v>
      </c>
      <c r="E6" s="155" t="s">
        <v>149</v>
      </c>
      <c r="F6" s="155" t="s">
        <v>125</v>
      </c>
      <c r="G6" s="155" t="s">
        <v>148</v>
      </c>
      <c r="H6" s="155" t="s">
        <v>150</v>
      </c>
      <c r="I6" s="155" t="s">
        <v>149</v>
      </c>
      <c r="J6" s="155" t="s">
        <v>150</v>
      </c>
      <c r="K6" s="155" t="s">
        <v>125</v>
      </c>
    </row>
    <row r="7" spans="2:11" ht="246.75" customHeight="1" thickBot="1" x14ac:dyDescent="0.3">
      <c r="B7" s="158">
        <v>1</v>
      </c>
      <c r="C7" s="224" t="str">
        <f>'VIDYALAYA INFO'!G4</f>
        <v>KENDRIYA VIDYALAYA HOLTA CAMP , PALAMPUR</v>
      </c>
      <c r="D7" s="159">
        <f>MAIN!C62</f>
        <v>14</v>
      </c>
      <c r="E7" s="159">
        <f>MAIN!C58</f>
        <v>17</v>
      </c>
      <c r="F7" s="159">
        <f>MAIN!C54</f>
        <v>31</v>
      </c>
      <c r="G7" s="159">
        <f>MAIN!D62</f>
        <v>14</v>
      </c>
      <c r="H7" s="159">
        <f>MAIN!G62</f>
        <v>100</v>
      </c>
      <c r="I7" s="159">
        <f>MAIN!D58</f>
        <v>17</v>
      </c>
      <c r="J7" s="160">
        <f>MAIN!G58</f>
        <v>100</v>
      </c>
      <c r="K7" s="160">
        <f>MAIN!G54</f>
        <v>100</v>
      </c>
    </row>
    <row r="9" spans="2:11" x14ac:dyDescent="0.25">
      <c r="B9" s="151"/>
    </row>
    <row r="11" spans="2:11" ht="18.75" x14ac:dyDescent="0.3">
      <c r="B11" s="150" t="str">
        <f>'VIDYALAYA INFO'!G7</f>
        <v>LALIT KUMAR</v>
      </c>
    </row>
    <row r="12" spans="2:11" x14ac:dyDescent="0.25">
      <c r="C12" s="225"/>
      <c r="D12" s="225"/>
      <c r="E12" s="225"/>
    </row>
    <row r="13" spans="2:11" ht="18.75" x14ac:dyDescent="0.3">
      <c r="B13" s="150" t="s">
        <v>152</v>
      </c>
    </row>
  </sheetData>
  <mergeCells count="6">
    <mergeCell ref="B4:B6"/>
    <mergeCell ref="C4:C6"/>
    <mergeCell ref="D4:F5"/>
    <mergeCell ref="G4:K5"/>
    <mergeCell ref="B1:K1"/>
    <mergeCell ref="B2:K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K14"/>
  <sheetViews>
    <sheetView workbookViewId="0">
      <selection activeCell="B1" sqref="B1:K1"/>
    </sheetView>
  </sheetViews>
  <sheetFormatPr defaultRowHeight="15" x14ac:dyDescent="0.25"/>
  <cols>
    <col min="3" max="3" width="28.85546875" customWidth="1"/>
    <col min="8" max="8" width="11.42578125" customWidth="1"/>
    <col min="10" max="10" width="12.28515625" customWidth="1"/>
    <col min="11" max="11" width="11.5703125" bestFit="1" customWidth="1"/>
  </cols>
  <sheetData>
    <row r="1" spans="2:11" ht="18.75" x14ac:dyDescent="0.3">
      <c r="B1" s="488" t="s">
        <v>198</v>
      </c>
      <c r="C1" s="488"/>
      <c r="D1" s="488"/>
      <c r="E1" s="488"/>
      <c r="F1" s="488"/>
      <c r="G1" s="488"/>
      <c r="H1" s="488"/>
      <c r="I1" s="488"/>
      <c r="J1" s="488"/>
      <c r="K1" s="488"/>
    </row>
    <row r="2" spans="2:11" ht="18.75" x14ac:dyDescent="0.3">
      <c r="B2" s="488" t="s">
        <v>209</v>
      </c>
      <c r="C2" s="488"/>
      <c r="D2" s="488"/>
      <c r="E2" s="488"/>
      <c r="F2" s="488"/>
      <c r="G2" s="488"/>
      <c r="H2" s="488"/>
      <c r="I2" s="488"/>
      <c r="J2" s="488"/>
      <c r="K2" s="488"/>
    </row>
    <row r="3" spans="2:11" ht="15.75" thickBot="1" x14ac:dyDescent="0.3">
      <c r="B3" s="156"/>
    </row>
    <row r="4" spans="2:11" ht="15" customHeight="1" x14ac:dyDescent="0.25">
      <c r="B4" s="495" t="s">
        <v>137</v>
      </c>
      <c r="C4" s="495" t="s">
        <v>138</v>
      </c>
      <c r="D4" s="498" t="s">
        <v>147</v>
      </c>
      <c r="E4" s="499"/>
      <c r="F4" s="500"/>
      <c r="G4" s="498" t="s">
        <v>48</v>
      </c>
      <c r="H4" s="499"/>
      <c r="I4" s="499"/>
      <c r="J4" s="499"/>
      <c r="K4" s="500"/>
    </row>
    <row r="5" spans="2:11" ht="15.75" thickBot="1" x14ac:dyDescent="0.3">
      <c r="B5" s="496"/>
      <c r="C5" s="496"/>
      <c r="D5" s="501"/>
      <c r="E5" s="502"/>
      <c r="F5" s="503"/>
      <c r="G5" s="501"/>
      <c r="H5" s="502"/>
      <c r="I5" s="502"/>
      <c r="J5" s="502"/>
      <c r="K5" s="503"/>
    </row>
    <row r="6" spans="2:11" ht="29.25" thickBot="1" x14ac:dyDescent="0.3">
      <c r="B6" s="497"/>
      <c r="C6" s="497"/>
      <c r="D6" s="168" t="s">
        <v>148</v>
      </c>
      <c r="E6" s="168" t="s">
        <v>149</v>
      </c>
      <c r="F6" s="168" t="s">
        <v>125</v>
      </c>
      <c r="G6" s="168" t="s">
        <v>148</v>
      </c>
      <c r="H6" s="168" t="s">
        <v>150</v>
      </c>
      <c r="I6" s="168" t="s">
        <v>149</v>
      </c>
      <c r="J6" s="168" t="s">
        <v>150</v>
      </c>
      <c r="K6" s="168" t="s">
        <v>125</v>
      </c>
    </row>
    <row r="7" spans="2:11" ht="231" customHeight="1" thickBot="1" x14ac:dyDescent="0.3">
      <c r="B7" s="158">
        <v>1</v>
      </c>
      <c r="C7" s="224" t="str">
        <f>'VIDYALAYA INFO'!G4</f>
        <v>KENDRIYA VIDYALAYA HOLTA CAMP , PALAMPUR</v>
      </c>
      <c r="D7" s="159">
        <f>MAIN!I62</f>
        <v>9</v>
      </c>
      <c r="E7" s="159">
        <f>MAIN!I58</f>
        <v>11</v>
      </c>
      <c r="F7" s="159">
        <f>MAIN!I54</f>
        <v>20</v>
      </c>
      <c r="G7" s="159">
        <f>MAIN!J62</f>
        <v>9</v>
      </c>
      <c r="H7" s="160">
        <f>MAIN!M62</f>
        <v>100</v>
      </c>
      <c r="I7" s="159">
        <f>MAIN!J58</f>
        <v>11</v>
      </c>
      <c r="J7" s="160">
        <f>MAIN!M58</f>
        <v>100</v>
      </c>
      <c r="K7" s="160">
        <f>MAIN!M54</f>
        <v>100</v>
      </c>
    </row>
    <row r="8" spans="2:11" x14ac:dyDescent="0.25">
      <c r="B8" s="169"/>
      <c r="C8" s="169"/>
      <c r="D8" s="169"/>
      <c r="E8" s="169"/>
      <c r="F8" s="169"/>
      <c r="G8" s="169"/>
      <c r="H8" s="169"/>
      <c r="I8" s="169"/>
      <c r="J8" s="169"/>
      <c r="K8" s="169"/>
    </row>
    <row r="12" spans="2:11" ht="18.75" x14ac:dyDescent="0.3">
      <c r="B12" s="150" t="str">
        <f>'VIDYALAYA INFO'!G7</f>
        <v>LALIT KUMAR</v>
      </c>
    </row>
    <row r="14" spans="2:11" ht="18.75" x14ac:dyDescent="0.3">
      <c r="B14" s="150" t="s">
        <v>152</v>
      </c>
      <c r="C14" s="225"/>
      <c r="D14" s="225"/>
      <c r="E14" s="225"/>
    </row>
  </sheetData>
  <mergeCells count="6">
    <mergeCell ref="C4:C6"/>
    <mergeCell ref="D4:F5"/>
    <mergeCell ref="G4:K5"/>
    <mergeCell ref="B1:K1"/>
    <mergeCell ref="B2:K2"/>
    <mergeCell ref="B4:B6"/>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14"/>
  <sheetViews>
    <sheetView workbookViewId="0">
      <selection sqref="A1:M1"/>
    </sheetView>
  </sheetViews>
  <sheetFormatPr defaultRowHeight="15" x14ac:dyDescent="0.25"/>
  <cols>
    <col min="3" max="3" width="25.42578125" customWidth="1"/>
    <col min="8" max="8" width="13.140625" customWidth="1"/>
    <col min="10" max="10" width="13" customWidth="1"/>
  </cols>
  <sheetData>
    <row r="1" spans="1:13" ht="18.75" x14ac:dyDescent="0.3">
      <c r="A1" s="488" t="s">
        <v>211</v>
      </c>
      <c r="B1" s="488"/>
      <c r="C1" s="488"/>
      <c r="D1" s="488"/>
      <c r="E1" s="488"/>
      <c r="F1" s="488"/>
      <c r="G1" s="488"/>
      <c r="H1" s="488"/>
      <c r="I1" s="488"/>
      <c r="J1" s="488"/>
      <c r="K1" s="488"/>
      <c r="L1" s="488"/>
      <c r="M1" s="488"/>
    </row>
    <row r="2" spans="1:13" ht="18.75" x14ac:dyDescent="0.3">
      <c r="A2" s="488" t="s">
        <v>210</v>
      </c>
      <c r="B2" s="488"/>
      <c r="C2" s="488"/>
      <c r="D2" s="488"/>
      <c r="E2" s="488"/>
      <c r="F2" s="488"/>
      <c r="G2" s="488"/>
      <c r="H2" s="488"/>
      <c r="I2" s="488"/>
      <c r="J2" s="488"/>
      <c r="K2" s="488"/>
      <c r="L2" s="488"/>
      <c r="M2" s="228"/>
    </row>
    <row r="3" spans="1:13" ht="15.75" thickBot="1" x14ac:dyDescent="0.3"/>
    <row r="4" spans="1:13" x14ac:dyDescent="0.25">
      <c r="B4" s="495" t="s">
        <v>137</v>
      </c>
      <c r="C4" s="495" t="s">
        <v>138</v>
      </c>
      <c r="D4" s="498" t="s">
        <v>147</v>
      </c>
      <c r="E4" s="499"/>
      <c r="F4" s="500"/>
      <c r="G4" s="498" t="s">
        <v>48</v>
      </c>
      <c r="H4" s="499"/>
      <c r="I4" s="499"/>
      <c r="J4" s="499"/>
      <c r="K4" s="500"/>
    </row>
    <row r="5" spans="1:13" ht="15.75" thickBot="1" x14ac:dyDescent="0.3">
      <c r="B5" s="496"/>
      <c r="C5" s="496"/>
      <c r="D5" s="501"/>
      <c r="E5" s="502"/>
      <c r="F5" s="503"/>
      <c r="G5" s="501"/>
      <c r="H5" s="502"/>
      <c r="I5" s="502"/>
      <c r="J5" s="502"/>
      <c r="K5" s="503"/>
    </row>
    <row r="6" spans="1:13" ht="15.75" thickBot="1" x14ac:dyDescent="0.3">
      <c r="B6" s="497"/>
      <c r="C6" s="497"/>
      <c r="D6" s="155" t="s">
        <v>148</v>
      </c>
      <c r="E6" s="155" t="s">
        <v>149</v>
      </c>
      <c r="F6" s="155" t="s">
        <v>125</v>
      </c>
      <c r="G6" s="155" t="s">
        <v>148</v>
      </c>
      <c r="H6" s="155" t="s">
        <v>150</v>
      </c>
      <c r="I6" s="155" t="s">
        <v>149</v>
      </c>
      <c r="J6" s="155" t="s">
        <v>150</v>
      </c>
      <c r="K6" s="155" t="s">
        <v>125</v>
      </c>
    </row>
    <row r="7" spans="1:13" ht="243.75" customHeight="1" thickBot="1" x14ac:dyDescent="0.3">
      <c r="B7" s="158">
        <v>1</v>
      </c>
      <c r="C7" s="224" t="str">
        <f>'VIDYALAYA INFO'!G4</f>
        <v>KENDRIYA VIDYALAYA HOLTA CAMP , PALAMPUR</v>
      </c>
      <c r="D7" s="159">
        <f>MAIN!O62</f>
        <v>15</v>
      </c>
      <c r="E7" s="159">
        <f>MAIN!O58</f>
        <v>13</v>
      </c>
      <c r="F7" s="159">
        <f>MAIN!O54</f>
        <v>28</v>
      </c>
      <c r="G7" s="159">
        <f>MAIN!P62</f>
        <v>15</v>
      </c>
      <c r="H7" s="160">
        <f>MAIN!S62</f>
        <v>100</v>
      </c>
      <c r="I7" s="159">
        <f>MAIN!P58</f>
        <v>13</v>
      </c>
      <c r="J7" s="159">
        <f>MAIN!S58</f>
        <v>100</v>
      </c>
      <c r="K7" s="160">
        <f>MAIN!S54</f>
        <v>100</v>
      </c>
    </row>
    <row r="12" spans="1:13" ht="18.75" x14ac:dyDescent="0.3">
      <c r="B12" s="150" t="str">
        <f>'VIDYALAYA INFO'!G7</f>
        <v>LALIT KUMAR</v>
      </c>
    </row>
    <row r="14" spans="1:13" ht="18.75" x14ac:dyDescent="0.3">
      <c r="B14" s="150" t="s">
        <v>152</v>
      </c>
      <c r="C14" s="225"/>
      <c r="D14" s="225"/>
      <c r="E14" s="225"/>
      <c r="F14" s="225"/>
    </row>
  </sheetData>
  <mergeCells count="6">
    <mergeCell ref="A1:M1"/>
    <mergeCell ref="B4:B6"/>
    <mergeCell ref="C4:C6"/>
    <mergeCell ref="D4:F5"/>
    <mergeCell ref="G4:K5"/>
    <mergeCell ref="A2:L2"/>
  </mergeCells>
  <printOptions horizontalCentered="1" verticalCentered="1"/>
  <pageMargins left="0.70866141732283472" right="0.70866141732283472" top="0.74803149606299213" bottom="0.74803149606299213" header="0.31496062992125984" footer="0.31496062992125984"/>
  <pageSetup paperSize="9" scale="91"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3"/>
  <sheetViews>
    <sheetView workbookViewId="0">
      <selection activeCell="E7" sqref="E7"/>
    </sheetView>
  </sheetViews>
  <sheetFormatPr defaultRowHeight="15" x14ac:dyDescent="0.25"/>
  <cols>
    <col min="3" max="3" width="30.85546875" customWidth="1"/>
    <col min="8" max="8" width="13.28515625" customWidth="1"/>
    <col min="10" max="10" width="12" customWidth="1"/>
  </cols>
  <sheetData>
    <row r="1" spans="1:11" ht="18.75" x14ac:dyDescent="0.3">
      <c r="A1" s="488" t="s">
        <v>167</v>
      </c>
      <c r="B1" s="488"/>
      <c r="C1" s="488"/>
      <c r="D1" s="488"/>
      <c r="E1" s="488"/>
      <c r="F1" s="488"/>
      <c r="G1" s="488"/>
      <c r="H1" s="488"/>
      <c r="I1" s="488"/>
      <c r="J1" s="488"/>
      <c r="K1" s="488"/>
    </row>
    <row r="2" spans="1:11" ht="18.75" x14ac:dyDescent="0.3">
      <c r="A2" s="488" t="s">
        <v>166</v>
      </c>
      <c r="B2" s="488"/>
      <c r="C2" s="488"/>
      <c r="D2" s="488"/>
      <c r="E2" s="488"/>
      <c r="F2" s="488"/>
      <c r="G2" s="488"/>
      <c r="H2" s="488"/>
      <c r="I2" s="488"/>
      <c r="J2" s="488"/>
      <c r="K2" s="488"/>
    </row>
    <row r="3" spans="1:11" ht="19.5" thickBot="1" x14ac:dyDescent="0.35">
      <c r="A3" s="14"/>
      <c r="B3" s="228"/>
      <c r="C3" s="228"/>
      <c r="D3" s="228"/>
      <c r="E3" s="228"/>
      <c r="F3" s="228"/>
      <c r="G3" s="228"/>
      <c r="H3" s="228"/>
      <c r="I3" s="228"/>
      <c r="J3" s="228"/>
      <c r="K3" s="228"/>
    </row>
    <row r="4" spans="1:11" ht="41.25" customHeight="1" x14ac:dyDescent="0.25">
      <c r="B4" s="495" t="s">
        <v>137</v>
      </c>
      <c r="C4" s="495" t="s">
        <v>153</v>
      </c>
      <c r="D4" s="498" t="s">
        <v>147</v>
      </c>
      <c r="E4" s="499"/>
      <c r="F4" s="500"/>
      <c r="G4" s="498" t="s">
        <v>48</v>
      </c>
      <c r="H4" s="499"/>
      <c r="I4" s="499"/>
      <c r="J4" s="499"/>
      <c r="K4" s="500"/>
    </row>
    <row r="5" spans="1:11" ht="15.75" thickBot="1" x14ac:dyDescent="0.3">
      <c r="B5" s="497"/>
      <c r="C5" s="497"/>
      <c r="D5" s="501"/>
      <c r="E5" s="502"/>
      <c r="F5" s="503"/>
      <c r="G5" s="501"/>
      <c r="H5" s="502"/>
      <c r="I5" s="502"/>
      <c r="J5" s="502"/>
      <c r="K5" s="503"/>
    </row>
    <row r="6" spans="1:11" ht="15.75" thickBot="1" x14ac:dyDescent="0.3">
      <c r="B6" s="154"/>
      <c r="C6" s="155"/>
      <c r="D6" s="155" t="s">
        <v>148</v>
      </c>
      <c r="E6" s="155" t="s">
        <v>149</v>
      </c>
      <c r="F6" s="155" t="s">
        <v>125</v>
      </c>
      <c r="G6" s="155" t="s">
        <v>148</v>
      </c>
      <c r="H6" s="155" t="s">
        <v>150</v>
      </c>
      <c r="I6" s="155" t="s">
        <v>149</v>
      </c>
      <c r="J6" s="155" t="s">
        <v>150</v>
      </c>
      <c r="K6" s="155" t="s">
        <v>125</v>
      </c>
    </row>
    <row r="7" spans="1:11" ht="209.25" customHeight="1" thickBot="1" x14ac:dyDescent="0.3">
      <c r="B7" s="158" t="s">
        <v>169</v>
      </c>
      <c r="C7" s="158" t="s">
        <v>169</v>
      </c>
      <c r="D7" s="158" t="s">
        <v>169</v>
      </c>
      <c r="E7" s="158" t="s">
        <v>169</v>
      </c>
      <c r="F7" s="158" t="s">
        <v>169</v>
      </c>
      <c r="G7" s="158" t="s">
        <v>169</v>
      </c>
      <c r="H7" s="158" t="s">
        <v>169</v>
      </c>
      <c r="I7" s="158" t="s">
        <v>169</v>
      </c>
      <c r="J7" s="158" t="s">
        <v>169</v>
      </c>
      <c r="K7" s="158" t="s">
        <v>169</v>
      </c>
    </row>
    <row r="11" spans="1:11" ht="18.75" x14ac:dyDescent="0.3">
      <c r="B11" s="150" t="str">
        <f>'VIDYALAYA INFO'!G7</f>
        <v>LALIT KUMAR</v>
      </c>
    </row>
    <row r="13" spans="1:11" ht="18.75" x14ac:dyDescent="0.3">
      <c r="B13" s="150" t="s">
        <v>152</v>
      </c>
      <c r="C13" s="225"/>
      <c r="D13" s="225"/>
      <c r="E13" s="225"/>
    </row>
  </sheetData>
  <mergeCells count="6">
    <mergeCell ref="A1:K1"/>
    <mergeCell ref="B4:B5"/>
    <mergeCell ref="C4:C5"/>
    <mergeCell ref="A2:K2"/>
    <mergeCell ref="G4:K5"/>
    <mergeCell ref="D4:F5"/>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23"/>
  <sheetViews>
    <sheetView workbookViewId="0">
      <selection activeCell="J14" sqref="J14"/>
    </sheetView>
  </sheetViews>
  <sheetFormatPr defaultRowHeight="15" x14ac:dyDescent="0.25"/>
  <cols>
    <col min="1" max="1" width="9.140625" style="204"/>
    <col min="2" max="3" width="28" style="204" customWidth="1"/>
    <col min="4" max="4" width="28" style="204" hidden="1" customWidth="1"/>
    <col min="5" max="5" width="40.7109375" style="204" customWidth="1"/>
    <col min="6" max="7" width="28" style="204" customWidth="1"/>
    <col min="8" max="16384" width="9.140625" style="204"/>
  </cols>
  <sheetData>
    <row r="1" spans="1:13" ht="18.75" x14ac:dyDescent="0.3">
      <c r="A1" s="504" t="s">
        <v>220</v>
      </c>
      <c r="B1" s="504"/>
      <c r="C1" s="504"/>
      <c r="D1" s="504"/>
      <c r="E1" s="504"/>
      <c r="F1" s="504"/>
      <c r="G1" s="504"/>
      <c r="H1" s="203"/>
      <c r="I1" s="203"/>
      <c r="J1" s="203"/>
      <c r="K1" s="203"/>
      <c r="L1" s="203"/>
      <c r="M1" s="203"/>
    </row>
    <row r="2" spans="1:13" ht="18.75" x14ac:dyDescent="0.3">
      <c r="H2" s="504"/>
      <c r="I2" s="504"/>
      <c r="J2" s="504"/>
      <c r="K2" s="504"/>
      <c r="L2" s="504"/>
      <c r="M2" s="504"/>
    </row>
    <row r="3" spans="1:13" ht="18.75" x14ac:dyDescent="0.3">
      <c r="A3" s="504" t="s">
        <v>115</v>
      </c>
      <c r="B3" s="504"/>
      <c r="C3" s="504"/>
      <c r="D3" s="504"/>
      <c r="E3" s="504"/>
      <c r="F3" s="504"/>
      <c r="G3" s="504"/>
      <c r="H3" s="504"/>
      <c r="I3" s="504"/>
      <c r="J3" s="504"/>
      <c r="K3" s="504"/>
      <c r="L3" s="504"/>
      <c r="M3" s="504"/>
    </row>
    <row r="4" spans="1:13" ht="18.75" x14ac:dyDescent="0.3">
      <c r="A4" s="504" t="s">
        <v>154</v>
      </c>
      <c r="B4" s="504"/>
      <c r="C4" s="504"/>
      <c r="D4" s="504"/>
      <c r="E4" s="504"/>
      <c r="F4" s="504"/>
      <c r="G4" s="504"/>
      <c r="H4" s="504"/>
      <c r="I4" s="504"/>
      <c r="J4" s="504"/>
      <c r="K4" s="504"/>
      <c r="L4" s="504"/>
      <c r="M4" s="504"/>
    </row>
    <row r="5" spans="1:13" ht="19.5" thickBot="1" x14ac:dyDescent="0.35">
      <c r="A5" s="205"/>
    </row>
    <row r="6" spans="1:13" ht="18.75" x14ac:dyDescent="0.25">
      <c r="B6" s="231" t="s">
        <v>139</v>
      </c>
      <c r="C6" s="202" t="s">
        <v>84</v>
      </c>
      <c r="D6" s="202"/>
      <c r="E6" s="202" t="s">
        <v>140</v>
      </c>
      <c r="F6" s="202" t="s">
        <v>141</v>
      </c>
      <c r="G6" s="257" t="s">
        <v>142</v>
      </c>
    </row>
    <row r="7" spans="1:13" ht="27.75" customHeight="1" x14ac:dyDescent="0.25">
      <c r="B7" s="258">
        <v>1</v>
      </c>
      <c r="C7" s="505" t="str">
        <f>'VIDYALAYA INFO'!G4</f>
        <v>KENDRIYA VIDYALAYA HOLTA CAMP , PALAMPUR</v>
      </c>
      <c r="D7" s="206">
        <f>(COUNTIF($F$7:F7,F7)-1)*0.0001+F7</f>
        <v>477</v>
      </c>
      <c r="E7" s="229" t="str">
        <f>IFERROR(INDEX(DATA!$E$3:$E$302,MATCH(D7,DATA!$F$3:$F$302,0)),"NA")</f>
        <v>ABHINANDAN</v>
      </c>
      <c r="F7" s="230">
        <f t="array" ref="F7">IFERROR(LARGE(IF(DATA!$D$3:$D$302="S",DATA!$G$3:'DATA'!$G$302,""),B7),"NA")</f>
        <v>477</v>
      </c>
      <c r="G7" s="232">
        <f t="array" ref="G7">IFERROR(LARGE(IF(DATA!$D$3:$D$302="S",DATA!$H$3:'DATA'!$H$302,""),B7)/100,"NA")</f>
        <v>0.95400000000000007</v>
      </c>
    </row>
    <row r="8" spans="1:13" ht="27.75" customHeight="1" x14ac:dyDescent="0.25">
      <c r="B8" s="258">
        <v>2</v>
      </c>
      <c r="C8" s="505"/>
      <c r="D8" s="206">
        <f>(COUNTIF($F$7:F8,F8)-1)*0.0001+F8</f>
        <v>475</v>
      </c>
      <c r="E8" s="229" t="str">
        <f>IFERROR(INDEX(DATA!$E$3:$E$302,MATCH(D8,DATA!$F$3:$F$302,0)),"NA")</f>
        <v>SIMRAN</v>
      </c>
      <c r="F8" s="230">
        <f t="array" ref="F8">IFERROR(LARGE(IF(DATA!$D$3:$D$302="S",DATA!$G$3:'DATA'!$G$302,""),B8),"NA")</f>
        <v>475</v>
      </c>
      <c r="G8" s="232">
        <f t="array" ref="G8">IFERROR(LARGE(IF(DATA!$D$3:$D$302="S",DATA!$H$3:'DATA'!$H$302,""),B8)/100,"NA")</f>
        <v>0.95</v>
      </c>
    </row>
    <row r="9" spans="1:13" ht="27.75" customHeight="1" x14ac:dyDescent="0.3">
      <c r="A9" s="207"/>
      <c r="B9" s="258">
        <v>3</v>
      </c>
      <c r="C9" s="505"/>
      <c r="D9" s="206">
        <f>(COUNTIF($F$7:F9,F9)-1)*0.0001+F9</f>
        <v>469</v>
      </c>
      <c r="E9" s="229" t="str">
        <f>IFERROR(INDEX(DATA!$E$3:$E$302,MATCH(D9,DATA!$F$3:$F$302,0)),"NA")</f>
        <v>AKANKSHA RANA</v>
      </c>
      <c r="F9" s="230">
        <f t="array" ref="F9">IFERROR(LARGE(IF(DATA!$D$3:$D$302="S",DATA!$G$3:'DATA'!$G$302,""),B9),"NA")</f>
        <v>469</v>
      </c>
      <c r="G9" s="232">
        <f t="array" ref="G9">IFERROR(LARGE(IF(DATA!$D$3:$D$302="S",DATA!$H$3:'DATA'!$H$302,""),B9)/100,"NA")</f>
        <v>0.93799999999999994</v>
      </c>
    </row>
    <row r="10" spans="1:13" ht="27.75" customHeight="1" x14ac:dyDescent="0.3">
      <c r="A10" s="207"/>
      <c r="B10" s="258">
        <v>4</v>
      </c>
      <c r="C10" s="505"/>
      <c r="D10" s="206">
        <f>(COUNTIF($F$7:F10,F10)-1)*0.0001+F10</f>
        <v>463</v>
      </c>
      <c r="E10" s="229" t="str">
        <f>IFERROR(INDEX(DATA!$E$3:$E$302,MATCH(D10,DATA!$F$3:$F$302,0)),"NA")</f>
        <v>SHIVANSH PATHANIA</v>
      </c>
      <c r="F10" s="230">
        <f t="array" ref="F10">IFERROR(LARGE(IF(DATA!$D$3:$D$302="S",DATA!$G$3:'DATA'!$G$302,""),B10),"NA")</f>
        <v>463</v>
      </c>
      <c r="G10" s="232">
        <f t="array" ref="G10">IFERROR(LARGE(IF(DATA!$D$3:$D$302="S",DATA!$H$3:'DATA'!$H$302,""),B10)/100,"NA")</f>
        <v>0.92599999999999993</v>
      </c>
    </row>
    <row r="11" spans="1:13" ht="27.75" customHeight="1" x14ac:dyDescent="0.3">
      <c r="A11" s="207"/>
      <c r="B11" s="258">
        <v>5</v>
      </c>
      <c r="C11" s="505"/>
      <c r="D11" s="206">
        <f>(COUNTIF($F$7:F11,F11)-1)*0.0001+F11</f>
        <v>461</v>
      </c>
      <c r="E11" s="229" t="str">
        <f>IFERROR(INDEX(DATA!$E$3:$E$302,MATCH(D11,DATA!$F$3:$F$302,0)),"NA")</f>
        <v>KUMARI SWEJAL</v>
      </c>
      <c r="F11" s="230">
        <f t="array" ref="F11">IFERROR(LARGE(IF(DATA!$D$3:$D$302="S",DATA!$G$3:'DATA'!$G$302,""),B11),"NA")</f>
        <v>461</v>
      </c>
      <c r="G11" s="232">
        <f t="array" ref="G11">IFERROR(LARGE(IF(DATA!$D$3:$D$302="S",DATA!$H$3:'DATA'!$H$302,""),B11)/100,"NA")</f>
        <v>0.92200000000000004</v>
      </c>
    </row>
    <row r="12" spans="1:13" ht="27.75" customHeight="1" x14ac:dyDescent="0.3">
      <c r="A12" s="208"/>
      <c r="B12" s="258">
        <v>6</v>
      </c>
      <c r="C12" s="505"/>
      <c r="D12" s="206">
        <f>(COUNTIF($F$7:F12,F12)-1)*0.0001+F12</f>
        <v>456</v>
      </c>
      <c r="E12" s="229" t="str">
        <f>IFERROR(INDEX(DATA!$E$3:$E$302,MATCH(D12,DATA!$F$3:$F$302,0)),"NA")</f>
        <v>PAYALSHARMA</v>
      </c>
      <c r="F12" s="230">
        <f t="array" ref="F12">IFERROR(LARGE(IF(DATA!$D$3:$D$302="S",DATA!$G$3:'DATA'!$G$302,""),B12),"NA")</f>
        <v>456</v>
      </c>
      <c r="G12" s="232">
        <f t="array" ref="G12">IFERROR(LARGE(IF(DATA!$D$3:$D$302="S",DATA!$H$3:'DATA'!$H$302,""),B12)/100,"NA")</f>
        <v>0.91200000000000003</v>
      </c>
    </row>
    <row r="13" spans="1:13" ht="27.75" customHeight="1" x14ac:dyDescent="0.3">
      <c r="A13" s="208"/>
      <c r="B13" s="258">
        <v>7</v>
      </c>
      <c r="C13" s="505"/>
      <c r="D13" s="206">
        <f>(COUNTIF($F$7:F13,F13)-1)*0.0001+F13</f>
        <v>453</v>
      </c>
      <c r="E13" s="229" t="str">
        <f>IFERROR(INDEX(DATA!$E$3:$E$302,MATCH(D13,DATA!$F$3:$F$302,0)),"NA")</f>
        <v>ANJALI</v>
      </c>
      <c r="F13" s="230">
        <f t="array" ref="F13">IFERROR(LARGE(IF(DATA!$D$3:$D$302="S",DATA!$G$3:'DATA'!$G$302,""),B13),"NA")</f>
        <v>453</v>
      </c>
      <c r="G13" s="232">
        <f t="array" ref="G13">IFERROR(LARGE(IF(DATA!$D$3:$D$302="S",DATA!$H$3:'DATA'!$H$302,""),B13)/100,"NA")</f>
        <v>0.90599999999999992</v>
      </c>
    </row>
    <row r="14" spans="1:13" ht="27.75" customHeight="1" x14ac:dyDescent="0.3">
      <c r="A14" s="207"/>
      <c r="B14" s="258">
        <v>8</v>
      </c>
      <c r="C14" s="505"/>
      <c r="D14" s="206">
        <f>(COUNTIF($F$7:F14,F14)-1)*0.0001+F14</f>
        <v>451</v>
      </c>
      <c r="E14" s="229" t="str">
        <f>IFERROR(INDEX(DATA!$E$3:$E$302,MATCH(D14,DATA!$F$3:$F$302,0)),"NA")</f>
        <v>KHUSHI</v>
      </c>
      <c r="F14" s="230">
        <f t="array" ref="F14">IFERROR(LARGE(IF(DATA!$D$3:$D$302="S",DATA!$G$3:'DATA'!$G$302,""),B14),"NA")</f>
        <v>451</v>
      </c>
      <c r="G14" s="232">
        <f t="array" ref="G14">IFERROR(LARGE(IF(DATA!$D$3:$D$302="S",DATA!$H$3:'DATA'!$H$302,""),B14)/100,"NA")</f>
        <v>0.90200000000000002</v>
      </c>
    </row>
    <row r="15" spans="1:13" ht="27.75" customHeight="1" x14ac:dyDescent="0.3">
      <c r="A15" s="207"/>
      <c r="B15" s="258">
        <v>9</v>
      </c>
      <c r="C15" s="505"/>
      <c r="D15" s="206">
        <f>(COUNTIF($F$7:F15,F15)-1)*0.0001+F15</f>
        <v>446</v>
      </c>
      <c r="E15" s="229" t="str">
        <f>IFERROR(INDEX(DATA!$E$3:$E$302,MATCH(D15,DATA!$F$3:$F$302,0)),"NA")</f>
        <v>DIVYANSHI UPADHYAI</v>
      </c>
      <c r="F15" s="230">
        <f t="array" ref="F15">IFERROR(LARGE(IF(DATA!$D$3:$D$302="S",DATA!$G$3:'DATA'!$G$302,""),B15),"NA")</f>
        <v>446</v>
      </c>
      <c r="G15" s="232">
        <f t="array" ref="G15">IFERROR(LARGE(IF(DATA!$D$3:$D$302="S",DATA!$H$3:'DATA'!$H$302,""),B15)/100,"NA")</f>
        <v>0.89200000000000002</v>
      </c>
    </row>
    <row r="16" spans="1:13" ht="27.75" customHeight="1" thickBot="1" x14ac:dyDescent="0.35">
      <c r="A16" s="207"/>
      <c r="B16" s="259">
        <v>10</v>
      </c>
      <c r="C16" s="506"/>
      <c r="D16" s="209">
        <f>(COUNTIF($F$7:F16,F16)-1)*0.0001+F16</f>
        <v>444</v>
      </c>
      <c r="E16" s="229" t="str">
        <f>IFERROR(INDEX(DATA!$E$3:$E$302,MATCH(D16,DATA!$F$3:$F$302,0)),"NA")</f>
        <v>KAMAKSHI SHARMA</v>
      </c>
      <c r="F16" s="230">
        <f t="array" ref="F16">IFERROR(LARGE(IF(DATA!$D$3:$D$302="S",DATA!$G$3:'DATA'!$G$302,""),B16),"NA")</f>
        <v>444</v>
      </c>
      <c r="G16" s="232">
        <f t="array" ref="G16">IFERROR(LARGE(IF(DATA!$D$3:$D$302="S",DATA!$H$3:'DATA'!$H$302,""),B16)/100,"NA")</f>
        <v>0.88800000000000001</v>
      </c>
    </row>
    <row r="17" spans="1:4" ht="18.75" x14ac:dyDescent="0.3">
      <c r="A17" s="207"/>
    </row>
    <row r="20" spans="1:4" ht="15" customHeight="1" x14ac:dyDescent="0.3">
      <c r="D20" s="210"/>
    </row>
    <row r="21" spans="1:4" ht="18.75" x14ac:dyDescent="0.3">
      <c r="B21" s="216" t="str">
        <f>'VIDYALAYA INFO'!G7</f>
        <v>LALIT KUMAR</v>
      </c>
    </row>
    <row r="23" spans="1:4" ht="18.75" x14ac:dyDescent="0.3">
      <c r="B23" s="216" t="s">
        <v>96</v>
      </c>
      <c r="C23" s="216"/>
    </row>
  </sheetData>
  <sheetProtection password="CA81" sheet="1" objects="1" scenarios="1" selectLockedCells="1"/>
  <mergeCells count="7">
    <mergeCell ref="A4:G4"/>
    <mergeCell ref="H4:M4"/>
    <mergeCell ref="C7:C16"/>
    <mergeCell ref="A1:G1"/>
    <mergeCell ref="H2:M2"/>
    <mergeCell ref="A3:G3"/>
    <mergeCell ref="H3:M3"/>
  </mergeCells>
  <printOptions horizontalCentered="1" verticalCentered="1"/>
  <pageMargins left="0.70866141732283472" right="0.70866141732283472" top="0.74803149606299213" bottom="0.74803149606299213" header="0.31496062992125984" footer="0.31496062992125984"/>
  <pageSetup paperSize="9" scale="8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22"/>
  <sheetViews>
    <sheetView topLeftCell="C4" workbookViewId="0">
      <selection sqref="A1:H1"/>
    </sheetView>
  </sheetViews>
  <sheetFormatPr defaultRowHeight="15" x14ac:dyDescent="0.25"/>
  <cols>
    <col min="1" max="1" width="9.140625" style="204"/>
    <col min="2" max="2" width="21.42578125" style="204" customWidth="1"/>
    <col min="3" max="3" width="25.140625" style="204" customWidth="1"/>
    <col min="4" max="4" width="21.5703125" style="204" hidden="1" customWidth="1"/>
    <col min="5" max="5" width="44.28515625" style="204" customWidth="1"/>
    <col min="6" max="6" width="28" style="204" customWidth="1"/>
    <col min="7" max="7" width="21.42578125" style="204" customWidth="1"/>
    <col min="8" max="16384" width="9.140625" style="204"/>
  </cols>
  <sheetData>
    <row r="1" spans="1:16" ht="18.75" x14ac:dyDescent="0.3">
      <c r="A1" s="504" t="s">
        <v>221</v>
      </c>
      <c r="B1" s="504"/>
      <c r="C1" s="504"/>
      <c r="D1" s="504"/>
      <c r="E1" s="504"/>
      <c r="F1" s="504"/>
      <c r="G1" s="504"/>
      <c r="H1" s="504"/>
      <c r="I1" s="203"/>
      <c r="J1" s="203"/>
      <c r="K1" s="203"/>
      <c r="L1" s="203"/>
      <c r="M1" s="203"/>
      <c r="N1" s="203"/>
    </row>
    <row r="2" spans="1:16" ht="18.75" x14ac:dyDescent="0.3">
      <c r="I2" s="504"/>
      <c r="J2" s="504"/>
      <c r="K2" s="504"/>
      <c r="L2" s="504"/>
      <c r="M2" s="504"/>
      <c r="N2" s="504"/>
    </row>
    <row r="3" spans="1:16" ht="18.75" x14ac:dyDescent="0.3">
      <c r="A3" s="504" t="s">
        <v>115</v>
      </c>
      <c r="B3" s="504"/>
      <c r="C3" s="504"/>
      <c r="D3" s="504"/>
      <c r="E3" s="504"/>
      <c r="F3" s="504"/>
      <c r="G3" s="504"/>
      <c r="H3" s="504"/>
      <c r="I3" s="504"/>
      <c r="J3" s="504"/>
      <c r="K3" s="504"/>
      <c r="L3" s="504"/>
      <c r="M3" s="504"/>
      <c r="N3" s="504"/>
    </row>
    <row r="4" spans="1:16" ht="18.75" x14ac:dyDescent="0.3">
      <c r="A4" s="504" t="s">
        <v>199</v>
      </c>
      <c r="B4" s="504"/>
      <c r="C4" s="504"/>
      <c r="D4" s="504"/>
      <c r="E4" s="504"/>
      <c r="F4" s="504"/>
      <c r="G4" s="504"/>
      <c r="H4" s="504"/>
      <c r="I4" s="250"/>
      <c r="J4" s="250"/>
      <c r="K4" s="250"/>
      <c r="L4" s="250"/>
      <c r="M4" s="250"/>
      <c r="N4" s="250"/>
    </row>
    <row r="5" spans="1:16" ht="19.5" thickBot="1" x14ac:dyDescent="0.35">
      <c r="A5" s="211"/>
    </row>
    <row r="6" spans="1:16" ht="37.5" x14ac:dyDescent="0.25">
      <c r="B6" s="234" t="s">
        <v>139</v>
      </c>
      <c r="C6" s="235" t="s">
        <v>84</v>
      </c>
      <c r="D6" s="235"/>
      <c r="E6" s="235" t="s">
        <v>140</v>
      </c>
      <c r="F6" s="235" t="s">
        <v>141</v>
      </c>
      <c r="G6" s="260" t="s">
        <v>142</v>
      </c>
    </row>
    <row r="7" spans="1:16" ht="31.5" customHeight="1" x14ac:dyDescent="0.25">
      <c r="B7" s="261">
        <v>1</v>
      </c>
      <c r="C7" s="505" t="str">
        <f>'VIDYALAYA INFO'!G4</f>
        <v>KENDRIYA VIDYALAYA HOLTA CAMP , PALAMPUR</v>
      </c>
      <c r="D7" s="212">
        <f>(COUNTIF($F$7:F7,F7)-1)*0.0001+F7</f>
        <v>465</v>
      </c>
      <c r="E7" s="233" t="str">
        <f>IFERROR(INDEX(DATA!$M$3:$M$302,MATCH(D7,DATA!$N$3:$N$302,0)),"NA")</f>
        <v>JAI SINGH</v>
      </c>
      <c r="F7" s="233">
        <f t="array" ref="F7">IFERROR(LARGE(IF(DATA!$L$3:$L$302="C",DATA!$O$3:'DATA'!$O$302,""),B7),"NA")</f>
        <v>465</v>
      </c>
      <c r="G7" s="236">
        <f t="array" ref="G7">IFERROR(LARGE(IF(DATA!$L$3:$L$302="C",DATA!$P$3:'DATA'!$P$302,""),B7)/100,"NA")</f>
        <v>0.93</v>
      </c>
    </row>
    <row r="8" spans="1:16" ht="31.5" customHeight="1" x14ac:dyDescent="0.3">
      <c r="B8" s="261">
        <v>2</v>
      </c>
      <c r="C8" s="505"/>
      <c r="D8" s="212">
        <f>(COUNTIF($F$7:F8,F8)-1)*0.0001+F8</f>
        <v>462</v>
      </c>
      <c r="E8" s="233" t="str">
        <f>IFERROR(INDEX(DATA!$M$3:$M$302,MATCH(D8,DATA!$N$3:$N$302,0)),"NA")</f>
        <v>MANNAT</v>
      </c>
      <c r="F8" s="233">
        <f t="array" ref="F8">IFERROR(LARGE(IF(DATA!$L$3:$L$302="C",DATA!$O$3:'DATA'!$O$302,""),B8),"NA")</f>
        <v>462</v>
      </c>
      <c r="G8" s="236">
        <f t="array" ref="G8">IFERROR(LARGE(IF(DATA!$L$3:$L$302="C",DATA!$P$3:'DATA'!$P$302,""),B8)/100,"NA")</f>
        <v>0.92400000000000004</v>
      </c>
      <c r="I8" s="504"/>
      <c r="J8" s="504"/>
      <c r="K8" s="504"/>
      <c r="L8" s="504"/>
      <c r="M8" s="504"/>
      <c r="N8" s="504"/>
      <c r="O8" s="504"/>
      <c r="P8" s="504"/>
    </row>
    <row r="9" spans="1:16" ht="31.5" customHeight="1" x14ac:dyDescent="0.25">
      <c r="B9" s="261">
        <v>3</v>
      </c>
      <c r="C9" s="505"/>
      <c r="D9" s="212">
        <f>(COUNTIF($F$7:F9,F9)-1)*0.0001+F9</f>
        <v>448</v>
      </c>
      <c r="E9" s="233" t="str">
        <f>IFERROR(INDEX(DATA!$M$3:$M$302,MATCH(D9,DATA!$N$3:$N$302,0)),"NA")</f>
        <v>SEJAL</v>
      </c>
      <c r="F9" s="233">
        <f t="array" ref="F9">IFERROR(LARGE(IF(DATA!$L$3:$L$302="C",DATA!$O$3:'DATA'!$O$302,""),B9),"NA")</f>
        <v>448</v>
      </c>
      <c r="G9" s="236">
        <f t="array" ref="G9">IFERROR(LARGE(IF(DATA!$L$3:$L$302="C",DATA!$P$3:'DATA'!$P$302,""),B9)/100,"NA")</f>
        <v>0.89599999999999991</v>
      </c>
    </row>
    <row r="10" spans="1:16" ht="31.5" customHeight="1" x14ac:dyDescent="0.25">
      <c r="B10" s="261">
        <v>4</v>
      </c>
      <c r="C10" s="505"/>
      <c r="D10" s="212">
        <f>(COUNTIF($F$7:F10,F10)-1)*0.0001+F10</f>
        <v>448.00009999999997</v>
      </c>
      <c r="E10" s="233" t="str">
        <f>IFERROR(INDEX(DATA!$M$3:$M$302,MATCH(D10,DATA!$N$3:$N$302,0)),"NA")</f>
        <v>SAMIDHA THAPA</v>
      </c>
      <c r="F10" s="233">
        <f t="array" ref="F10">IFERROR(LARGE(IF(DATA!$L$3:$L$302="C",DATA!$O$3:'DATA'!$O$302,""),B10),"NA")</f>
        <v>448</v>
      </c>
      <c r="G10" s="236">
        <f t="array" ref="G10">IFERROR(LARGE(IF(DATA!$L$3:$L$302="C",DATA!$P$3:'DATA'!$P$302,""),B10)/100,"NA")</f>
        <v>0.89599999999999991</v>
      </c>
    </row>
    <row r="11" spans="1:16" ht="31.5" customHeight="1" x14ac:dyDescent="0.25">
      <c r="B11" s="261">
        <v>5</v>
      </c>
      <c r="C11" s="505"/>
      <c r="D11" s="212">
        <f>(COUNTIF($F$7:F11,F11)-1)*0.0001+F11</f>
        <v>438</v>
      </c>
      <c r="E11" s="233" t="str">
        <f>IFERROR(INDEX(DATA!$M$3:$M$302,MATCH(D11,DATA!$N$3:$N$302,0)),"NA")</f>
        <v>TANISHKA SOOD</v>
      </c>
      <c r="F11" s="233">
        <f t="array" ref="F11">IFERROR(LARGE(IF(DATA!$L$3:$L$302="C",DATA!$O$3:'DATA'!$O$302,""),B11),"NA")</f>
        <v>438</v>
      </c>
      <c r="G11" s="236">
        <f t="array" ref="G11">IFERROR(LARGE(IF(DATA!$L$3:$L$302="C",DATA!$P$3:'DATA'!$P$302,""),B11)/100,"NA")</f>
        <v>0.87599999999999989</v>
      </c>
    </row>
    <row r="12" spans="1:16" ht="31.5" customHeight="1" x14ac:dyDescent="0.25">
      <c r="B12" s="261">
        <v>6</v>
      </c>
      <c r="C12" s="505"/>
      <c r="D12" s="212">
        <f>(COUNTIF($F$7:F12,F12)-1)*0.0001+F12</f>
        <v>429</v>
      </c>
      <c r="E12" s="233" t="str">
        <f>IFERROR(INDEX(DATA!$M$3:$M$302,MATCH(D12,DATA!$N$3:$N$302,0)),"NA")</f>
        <v>PRIYA</v>
      </c>
      <c r="F12" s="233">
        <f t="array" ref="F12">IFERROR(LARGE(IF(DATA!$L$3:$L$302="C",DATA!$O$3:'DATA'!$O$302,""),B12),"NA")</f>
        <v>429</v>
      </c>
      <c r="G12" s="236">
        <f t="array" ref="G12">IFERROR(LARGE(IF(DATA!$L$3:$L$302="C",DATA!$P$3:'DATA'!$P$302,""),B12)/100,"NA")</f>
        <v>0.85799999999999998</v>
      </c>
    </row>
    <row r="13" spans="1:16" ht="31.5" customHeight="1" x14ac:dyDescent="0.25">
      <c r="B13" s="261">
        <v>7</v>
      </c>
      <c r="C13" s="505"/>
      <c r="D13" s="212">
        <f>(COUNTIF($F$7:F13,F13)-1)*0.0001+F13</f>
        <v>423</v>
      </c>
      <c r="E13" s="233" t="str">
        <f>IFERROR(INDEX(DATA!$M$3:$M$302,MATCH(D13,DATA!$N$3:$N$302,0)),"NA")</f>
        <v xml:space="preserve">RISHITA   </v>
      </c>
      <c r="F13" s="233">
        <f t="array" ref="F13">IFERROR(LARGE(IF(DATA!$L$3:$L$302="C",DATA!$O$3:'DATA'!$O$302,""),B13),"NA")</f>
        <v>423</v>
      </c>
      <c r="G13" s="236">
        <f t="array" ref="G13">IFERROR(LARGE(IF(DATA!$L$3:$L$302="C",DATA!$P$3:'DATA'!$P$302,""),B13)/100,"NA")</f>
        <v>0.84599999999999997</v>
      </c>
    </row>
    <row r="14" spans="1:16" ht="31.5" customHeight="1" x14ac:dyDescent="0.25">
      <c r="B14" s="261">
        <v>8</v>
      </c>
      <c r="C14" s="505"/>
      <c r="D14" s="212">
        <f>(COUNTIF($F$7:F14,F14)-1)*0.0001+F14</f>
        <v>412</v>
      </c>
      <c r="E14" s="233" t="str">
        <f>IFERROR(INDEX(DATA!$M$3:$M$302,MATCH(D14,DATA!$N$3:$N$302,0)),"NA")</f>
        <v>AKSHIT</v>
      </c>
      <c r="F14" s="233">
        <f t="array" ref="F14">IFERROR(LARGE(IF(DATA!$L$3:$L$302="C",DATA!$O$3:'DATA'!$O$302,""),B14),"NA")</f>
        <v>412</v>
      </c>
      <c r="G14" s="236">
        <f t="array" ref="G14">IFERROR(LARGE(IF(DATA!$L$3:$L$302="C",DATA!$P$3:'DATA'!$P$302,""),B14)/100,"NA")</f>
        <v>0.82400000000000007</v>
      </c>
    </row>
    <row r="15" spans="1:16" ht="31.5" customHeight="1" x14ac:dyDescent="0.25">
      <c r="B15" s="261">
        <v>9</v>
      </c>
      <c r="C15" s="505"/>
      <c r="D15" s="212">
        <f>(COUNTIF($F$7:F15,F15)-1)*0.0001+F15</f>
        <v>407</v>
      </c>
      <c r="E15" s="233" t="str">
        <f>IFERROR(INDEX(DATA!$M$3:$M$302,MATCH(D15,DATA!$N$3:$N$302,0)),"NA")</f>
        <v>NIKITA KAPOOR</v>
      </c>
      <c r="F15" s="233">
        <f t="array" ref="F15">IFERROR(LARGE(IF(DATA!$L$3:$L$302="C",DATA!$O$3:'DATA'!$O$302,""),B15),"NA")</f>
        <v>407</v>
      </c>
      <c r="G15" s="236">
        <f t="array" ref="G15">IFERROR(LARGE(IF(DATA!$L$3:$L$302="C",DATA!$P$3:'DATA'!$P$302,""),B15)/100,"NA")</f>
        <v>0.81400000000000006</v>
      </c>
    </row>
    <row r="16" spans="1:16" ht="31.5" customHeight="1" thickBot="1" x14ac:dyDescent="0.3">
      <c r="B16" s="262">
        <v>10</v>
      </c>
      <c r="C16" s="506"/>
      <c r="D16" s="213">
        <f>(COUNTIF($F$7:F16,F16)-1)*0.0001+F16</f>
        <v>401</v>
      </c>
      <c r="E16" s="233" t="str">
        <f>IFERROR(INDEX(DATA!$M$3:$M$302,MATCH(D16,DATA!$N$3:$N$302,0)),"NA")</f>
        <v>SAMIKSHA RANA</v>
      </c>
      <c r="F16" s="233">
        <f t="array" ref="F16">IFERROR(LARGE(IF(DATA!$L$3:$L$302="C",DATA!$O$3:'DATA'!$O$302,""),B16),"NA")</f>
        <v>401</v>
      </c>
      <c r="G16" s="236">
        <f t="array" ref="G16">IFERROR(LARGE(IF(DATA!$L$3:$L$302="C",DATA!$P$3:'DATA'!$P$302,""),B16)/100,"NA")</f>
        <v>0.80200000000000005</v>
      </c>
    </row>
    <row r="20" spans="2:5" ht="15" customHeight="1" x14ac:dyDescent="0.3">
      <c r="B20" s="216" t="str">
        <f>'VIDYALAYA INFO'!G7</f>
        <v>LALIT KUMAR</v>
      </c>
      <c r="C20" s="216"/>
      <c r="D20" s="216"/>
      <c r="E20" s="216"/>
    </row>
    <row r="22" spans="2:5" ht="18.75" x14ac:dyDescent="0.3">
      <c r="B22" s="216" t="s">
        <v>96</v>
      </c>
      <c r="C22" s="216"/>
      <c r="D22" s="216"/>
      <c r="E22" s="216"/>
    </row>
  </sheetData>
  <sheetProtection password="CA81" sheet="1" objects="1" scenarios="1" selectLockedCells="1"/>
  <mergeCells count="7">
    <mergeCell ref="I8:P8"/>
    <mergeCell ref="C7:C16"/>
    <mergeCell ref="A1:H1"/>
    <mergeCell ref="I2:N2"/>
    <mergeCell ref="A3:H3"/>
    <mergeCell ref="I3:N3"/>
    <mergeCell ref="A4:H4"/>
  </mergeCell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22"/>
  <sheetViews>
    <sheetView topLeftCell="C4" workbookViewId="0">
      <selection activeCell="C7" sqref="C7:C16"/>
    </sheetView>
  </sheetViews>
  <sheetFormatPr defaultRowHeight="15" x14ac:dyDescent="0.25"/>
  <cols>
    <col min="1" max="1" width="9.140625" style="204"/>
    <col min="2" max="2" width="22" style="204" customWidth="1"/>
    <col min="3" max="3" width="28.140625" style="204" customWidth="1"/>
    <col min="4" max="4" width="28.140625" style="204" hidden="1" customWidth="1"/>
    <col min="5" max="5" width="47.5703125" style="204" customWidth="1"/>
    <col min="6" max="6" width="25.140625" style="204" customWidth="1"/>
    <col min="7" max="7" width="24.140625" style="204" customWidth="1"/>
    <col min="8" max="16384" width="9.140625" style="204"/>
  </cols>
  <sheetData>
    <row r="1" spans="1:15" ht="18.75" x14ac:dyDescent="0.3">
      <c r="A1" s="504" t="s">
        <v>222</v>
      </c>
      <c r="B1" s="504"/>
      <c r="C1" s="504"/>
      <c r="D1" s="504"/>
      <c r="E1" s="504"/>
      <c r="F1" s="504"/>
      <c r="G1" s="504"/>
      <c r="H1" s="203"/>
      <c r="I1" s="203"/>
      <c r="J1" s="203"/>
      <c r="K1" s="203"/>
      <c r="L1" s="203"/>
      <c r="M1" s="203"/>
      <c r="N1" s="203"/>
      <c r="O1" s="203"/>
    </row>
    <row r="2" spans="1:15" ht="18.75" x14ac:dyDescent="0.3">
      <c r="H2" s="504"/>
      <c r="I2" s="504"/>
      <c r="J2" s="504"/>
      <c r="K2" s="504"/>
      <c r="L2" s="504"/>
      <c r="M2" s="504"/>
      <c r="N2" s="504"/>
      <c r="O2" s="504"/>
    </row>
    <row r="3" spans="1:15" ht="18.75" x14ac:dyDescent="0.3">
      <c r="A3" s="504" t="s">
        <v>115</v>
      </c>
      <c r="B3" s="504"/>
      <c r="C3" s="504"/>
      <c r="D3" s="504"/>
      <c r="E3" s="504"/>
      <c r="F3" s="504"/>
      <c r="G3" s="504"/>
      <c r="H3" s="250"/>
      <c r="I3" s="250"/>
      <c r="J3" s="250"/>
      <c r="K3" s="250"/>
      <c r="L3" s="250"/>
      <c r="M3" s="250"/>
      <c r="N3" s="250"/>
      <c r="O3" s="250"/>
    </row>
    <row r="4" spans="1:15" ht="18.75" x14ac:dyDescent="0.3">
      <c r="A4" s="504" t="s">
        <v>200</v>
      </c>
      <c r="B4" s="504"/>
      <c r="C4" s="504"/>
      <c r="D4" s="504"/>
      <c r="E4" s="504"/>
      <c r="F4" s="504"/>
      <c r="G4" s="504"/>
      <c r="H4" s="203"/>
    </row>
    <row r="5" spans="1:15" ht="15.75" thickBot="1" x14ac:dyDescent="0.3"/>
    <row r="6" spans="1:15" ht="18.75" x14ac:dyDescent="0.25">
      <c r="B6" s="234" t="s">
        <v>139</v>
      </c>
      <c r="C6" s="235" t="s">
        <v>84</v>
      </c>
      <c r="D6" s="235"/>
      <c r="E6" s="235" t="s">
        <v>140</v>
      </c>
      <c r="F6" s="235" t="s">
        <v>141</v>
      </c>
      <c r="G6" s="260" t="s">
        <v>142</v>
      </c>
    </row>
    <row r="7" spans="1:15" ht="30.75" customHeight="1" x14ac:dyDescent="0.25">
      <c r="B7" s="261">
        <v>1</v>
      </c>
      <c r="C7" s="505" t="str">
        <f>'VIDYALAYA INFO'!G4</f>
        <v>KENDRIYA VIDYALAYA HOLTA CAMP , PALAMPUR</v>
      </c>
      <c r="D7" s="214">
        <f>(COUNTIF($F$7:F7,F7)-1)*0.0001+F7</f>
        <v>479</v>
      </c>
      <c r="E7" s="233" t="str">
        <f>IFERROR(INDEX(DATA!$U$3:$U$302,MATCH(D7,DATA!$V$3:$V$302,0)),"NA")</f>
        <v xml:space="preserve"> ISHITA THAKUR</v>
      </c>
      <c r="F7" s="233">
        <f t="array" ref="F7">IFERROR(LARGE(IF(DATA!$T$3:$T$302="H",DATA!$W$3:'DATA'!$W$302,""),B7),"NA")</f>
        <v>479</v>
      </c>
      <c r="G7" s="278">
        <f t="array" ref="G7">IFERROR(LARGE(IF(DATA!$T$3:$T$302="H",DATA!$X$3:'DATA'!$X$302,""),B7)/100,"NA")</f>
        <v>0.95799999999999996</v>
      </c>
    </row>
    <row r="8" spans="1:15" ht="30.75" customHeight="1" x14ac:dyDescent="0.3">
      <c r="A8" s="210"/>
      <c r="B8" s="261">
        <v>2</v>
      </c>
      <c r="C8" s="505"/>
      <c r="D8" s="214">
        <f>(COUNTIF($F$7:F8,F8)-1)*0.0001+F8</f>
        <v>476</v>
      </c>
      <c r="E8" s="233" t="str">
        <f>IFERROR(INDEX(DATA!$U$3:$U$302,MATCH(D8,DATA!$V$3:$V$302,0)),"NA")</f>
        <v>ANSHIKA VERMA</v>
      </c>
      <c r="F8" s="233">
        <f t="array" ref="F8">IFERROR(LARGE(IF(DATA!$T$3:$T$302="H",DATA!$W$3:'DATA'!$W$302,""),B8),"NA")</f>
        <v>476</v>
      </c>
      <c r="G8" s="278">
        <f t="array" ref="G8">IFERROR(LARGE(IF(DATA!$T$3:$T$302="H",DATA!$X$3:'DATA'!$X$302,""),B8)/100,"NA")</f>
        <v>0.95200000000000007</v>
      </c>
    </row>
    <row r="9" spans="1:15" ht="30.75" customHeight="1" x14ac:dyDescent="0.3">
      <c r="A9" s="207"/>
      <c r="B9" s="261">
        <v>3</v>
      </c>
      <c r="C9" s="505"/>
      <c r="D9" s="214">
        <f>(COUNTIF($F$7:F9,F9)-1)*0.0001+F9</f>
        <v>469</v>
      </c>
      <c r="E9" s="233" t="str">
        <f>IFERROR(INDEX(DATA!$U$3:$U$302,MATCH(D9,DATA!$V$3:$V$302,0)),"NA")</f>
        <v>KHUSHI AGGARWAL</v>
      </c>
      <c r="F9" s="233">
        <f t="array" ref="F9">IFERROR(LARGE(IF(DATA!$T$3:$T$302="H",DATA!$W$3:'DATA'!$W$302,""),B9),"NA")</f>
        <v>469</v>
      </c>
      <c r="G9" s="278">
        <f t="array" ref="G9">IFERROR(LARGE(IF(DATA!$T$3:$T$302="H",DATA!$X$3:'DATA'!$X$302,""),B9)/100,"NA")</f>
        <v>0.93799999999999994</v>
      </c>
    </row>
    <row r="10" spans="1:15" ht="30.75" customHeight="1" x14ac:dyDescent="0.3">
      <c r="A10" s="207"/>
      <c r="B10" s="261">
        <v>4</v>
      </c>
      <c r="C10" s="505"/>
      <c r="D10" s="214">
        <f>(COUNTIF($F$7:F10,F10)-1)*0.0001+F10</f>
        <v>459</v>
      </c>
      <c r="E10" s="233" t="str">
        <f>IFERROR(INDEX(DATA!$U$3:$U$302,MATCH(D10,DATA!$V$3:$V$302,0)),"NA")</f>
        <v>CHIRANTAN RALHAN</v>
      </c>
      <c r="F10" s="233">
        <f t="array" ref="F10">IFERROR(LARGE(IF(DATA!$T$3:$T$302="H",DATA!$W$3:'DATA'!$W$302,""),B10),"NA")</f>
        <v>459</v>
      </c>
      <c r="G10" s="278">
        <f t="array" ref="G10">IFERROR(LARGE(IF(DATA!$T$3:$T$302="H",DATA!$X$3:'DATA'!$X$302,""),B10)/100,"NA")</f>
        <v>0.91799999999999993</v>
      </c>
    </row>
    <row r="11" spans="1:15" ht="30.75" customHeight="1" x14ac:dyDescent="0.3">
      <c r="A11" s="207"/>
      <c r="B11" s="261">
        <v>5</v>
      </c>
      <c r="C11" s="505"/>
      <c r="D11" s="214">
        <f>(COUNTIF($F$7:F11,F11)-1)*0.0001+F11</f>
        <v>447</v>
      </c>
      <c r="E11" s="233" t="str">
        <f>IFERROR(INDEX(DATA!$U$3:$U$302,MATCH(D11,DATA!$V$3:$V$302,0)),"NA")</f>
        <v>SHAGUN THAKUR</v>
      </c>
      <c r="F11" s="233">
        <f t="array" ref="F11">IFERROR(LARGE(IF(DATA!$T$3:$T$302="H",DATA!$W$3:'DATA'!$W$302,""),B11),"NA")</f>
        <v>447</v>
      </c>
      <c r="G11" s="278">
        <f t="array" ref="G11">IFERROR(LARGE(IF(DATA!$T$3:$T$302="H",DATA!$X$3:'DATA'!$X$302,""),B11)/100,"NA")</f>
        <v>0.89400000000000002</v>
      </c>
    </row>
    <row r="12" spans="1:15" ht="30.75" customHeight="1" x14ac:dyDescent="0.25">
      <c r="B12" s="261">
        <v>6</v>
      </c>
      <c r="C12" s="505"/>
      <c r="D12" s="214">
        <f>(COUNTIF($F$7:F12,F12)-1)*0.0001+F12</f>
        <v>447.00009999999997</v>
      </c>
      <c r="E12" s="233" t="str">
        <f>IFERROR(INDEX(DATA!$U$3:$U$302,MATCH(D12,DATA!$V$3:$V$302,0)),"NA")</f>
        <v>MANDEEP</v>
      </c>
      <c r="F12" s="233">
        <f t="array" ref="F12">IFERROR(LARGE(IF(DATA!$T$3:$T$302="H",DATA!$W$3:'DATA'!$W$302,""),B12),"NA")</f>
        <v>447</v>
      </c>
      <c r="G12" s="278">
        <f t="array" ref="G12">IFERROR(LARGE(IF(DATA!$T$3:$T$302="H",DATA!$X$3:'DATA'!$X$302,""),B12)/100,"NA")</f>
        <v>0.89400000000000002</v>
      </c>
    </row>
    <row r="13" spans="1:15" ht="30.75" customHeight="1" x14ac:dyDescent="0.3">
      <c r="A13" s="210"/>
      <c r="B13" s="261">
        <v>7</v>
      </c>
      <c r="C13" s="505"/>
      <c r="D13" s="214">
        <f>(COUNTIF($F$7:F13,F13)-1)*0.0001+F13</f>
        <v>439</v>
      </c>
      <c r="E13" s="233" t="str">
        <f>IFERROR(INDEX(DATA!$U$3:$U$302,MATCH(D13,DATA!$V$3:$V$302,0)),"NA")</f>
        <v>SONARIKA</v>
      </c>
      <c r="F13" s="233">
        <f t="array" ref="F13">IFERROR(LARGE(IF(DATA!$T$3:$T$302="H",DATA!$W$3:'DATA'!$W$302,""),B13),"NA")</f>
        <v>439</v>
      </c>
      <c r="G13" s="278">
        <f t="array" ref="G13">IFERROR(LARGE(IF(DATA!$T$3:$T$302="H",DATA!$X$3:'DATA'!$X$302,""),B13)/100,"NA")</f>
        <v>0.878</v>
      </c>
    </row>
    <row r="14" spans="1:15" ht="30.75" customHeight="1" x14ac:dyDescent="0.25">
      <c r="B14" s="261">
        <v>8</v>
      </c>
      <c r="C14" s="505"/>
      <c r="D14" s="214">
        <f>(COUNTIF($F$7:F14,F14)-1)*0.0001+F14</f>
        <v>430</v>
      </c>
      <c r="E14" s="233" t="str">
        <f>IFERROR(INDEX(DATA!$U$3:$U$302,MATCH(D14,DATA!$V$3:$V$302,0)),"NA")</f>
        <v>RAHUL</v>
      </c>
      <c r="F14" s="233">
        <f t="array" ref="F14">IFERROR(LARGE(IF(DATA!$T$3:$T$302="H",DATA!$W$3:'DATA'!$W$302,""),B14),"NA")</f>
        <v>430</v>
      </c>
      <c r="G14" s="278">
        <f t="array" ref="G14">IFERROR(LARGE(IF(DATA!$T$3:$T$302="H",DATA!$X$3:'DATA'!$X$302,""),B14)/100,"NA")</f>
        <v>0.86</v>
      </c>
    </row>
    <row r="15" spans="1:15" ht="30.75" customHeight="1" x14ac:dyDescent="0.25">
      <c r="B15" s="261">
        <v>9</v>
      </c>
      <c r="C15" s="505"/>
      <c r="D15" s="214">
        <f>(COUNTIF($F$7:F15,F15)-1)*0.0001+F15</f>
        <v>422</v>
      </c>
      <c r="E15" s="233" t="str">
        <f>IFERROR(INDEX(DATA!$U$3:$U$302,MATCH(D15,DATA!$V$3:$V$302,0)),"NA")</f>
        <v>ADITYA RANA</v>
      </c>
      <c r="F15" s="233">
        <f t="array" ref="F15">IFERROR(LARGE(IF(DATA!$T$3:$T$302="H",DATA!$W$3:'DATA'!$W$302,""),B15),"NA")</f>
        <v>422</v>
      </c>
      <c r="G15" s="278">
        <f t="array" ref="G15">IFERROR(LARGE(IF(DATA!$T$3:$T$302="H",DATA!$X$3:'DATA'!$X$302,""),B15)/100,"NA")</f>
        <v>0.84400000000000008</v>
      </c>
    </row>
    <row r="16" spans="1:15" ht="30.75" customHeight="1" thickBot="1" x14ac:dyDescent="0.3">
      <c r="B16" s="262">
        <v>10</v>
      </c>
      <c r="C16" s="506"/>
      <c r="D16" s="215">
        <f>(COUNTIF($F$7:F16,F16)-1)*0.0001+F16</f>
        <v>419</v>
      </c>
      <c r="E16" s="233" t="str">
        <f>IFERROR(INDEX(DATA!$U$3:$U$302,MATCH(D16,DATA!$V$3:$V$302,0)),"NA")</f>
        <v>MOHIT RANA</v>
      </c>
      <c r="F16" s="233">
        <f t="array" ref="F16">IFERROR(LARGE(IF(DATA!$T$3:$T$302="H",DATA!$W$3:'DATA'!$W$302,""),B16),"NA")</f>
        <v>419</v>
      </c>
      <c r="G16" s="278">
        <f t="array" ref="G16">IFERROR(LARGE(IF(DATA!$T$3:$T$302="H",DATA!$X$3:'DATA'!$X$302,""),B16)/100,"NA")</f>
        <v>0.83799999999999997</v>
      </c>
    </row>
    <row r="20" spans="2:5" ht="18.75" x14ac:dyDescent="0.3">
      <c r="B20" s="216" t="str">
        <f>'VIDYALAYA INFO'!G7</f>
        <v>LALIT KUMAR</v>
      </c>
    </row>
    <row r="22" spans="2:5" ht="18.75" x14ac:dyDescent="0.3">
      <c r="B22" s="216" t="s">
        <v>96</v>
      </c>
      <c r="C22" s="216"/>
      <c r="D22" s="216"/>
      <c r="E22" s="216"/>
    </row>
  </sheetData>
  <sheetProtection password="CA81" sheet="1" objects="1" scenarios="1" selectLockedCells="1"/>
  <mergeCells count="6">
    <mergeCell ref="N2:O2"/>
    <mergeCell ref="A3:G3"/>
    <mergeCell ref="C7:C16"/>
    <mergeCell ref="A4:G4"/>
    <mergeCell ref="A1:G1"/>
    <mergeCell ref="H2:M2"/>
  </mergeCells>
  <printOptions horizontalCentered="1" verticalCentered="1"/>
  <pageMargins left="0.70866141732283472" right="0.70866141732283472" top="0.74803149606299213" bottom="0.74803149606299213" header="0.31496062992125984" footer="0.31496062992125984"/>
  <pageSetup paperSize="9" scale="83" orientation="landscape" horizontalDpi="4294967292"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U27"/>
  <sheetViews>
    <sheetView tabSelected="1" zoomScale="70" zoomScaleNormal="70" workbookViewId="0">
      <selection activeCell="B9" sqref="B9"/>
    </sheetView>
  </sheetViews>
  <sheetFormatPr defaultRowHeight="15.75" x14ac:dyDescent="0.25"/>
  <cols>
    <col min="1" max="1" width="4.85546875" style="22" customWidth="1"/>
    <col min="2" max="2" width="7.28515625" style="22" customWidth="1"/>
    <col min="3" max="3" width="6.5703125" style="22" customWidth="1"/>
    <col min="4" max="5" width="4.42578125" style="22" bestFit="1" customWidth="1"/>
    <col min="6" max="6" width="4.42578125" style="22" customWidth="1"/>
    <col min="7" max="7" width="4.5703125" style="22" customWidth="1"/>
    <col min="8" max="8" width="4.42578125" style="22" customWidth="1"/>
    <col min="9" max="9" width="9.28515625" style="22" customWidth="1"/>
    <col min="10" max="10" width="9.85546875" style="22" customWidth="1"/>
    <col min="11" max="11" width="10" style="22" customWidth="1"/>
    <col min="12" max="41" width="4.7109375" style="22" customWidth="1"/>
    <col min="42" max="42" width="7.28515625" style="22" customWidth="1"/>
    <col min="43" max="43" width="5.7109375" style="22" customWidth="1"/>
    <col min="44" max="44" width="6.28515625" style="22" bestFit="1" customWidth="1"/>
    <col min="45" max="46" width="8.7109375" style="22" bestFit="1" customWidth="1"/>
    <col min="47" max="47" width="6.85546875" style="22" bestFit="1" customWidth="1"/>
    <col min="48" max="16384" width="9.140625" style="22"/>
  </cols>
  <sheetData>
    <row r="1" spans="1:47" ht="18.75" x14ac:dyDescent="0.25">
      <c r="A1" s="514" t="s">
        <v>204</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row>
    <row r="2" spans="1:47" x14ac:dyDescent="0.25">
      <c r="A2" s="515" t="s">
        <v>155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row>
    <row r="3" spans="1:47" x14ac:dyDescent="0.25">
      <c r="A3" s="508" t="s">
        <v>116</v>
      </c>
      <c r="B3" s="508" t="s">
        <v>117</v>
      </c>
      <c r="C3" s="507" t="s">
        <v>86</v>
      </c>
      <c r="D3" s="507"/>
      <c r="E3" s="507"/>
      <c r="F3" s="507" t="s">
        <v>118</v>
      </c>
      <c r="G3" s="507"/>
      <c r="H3" s="507"/>
      <c r="I3" s="507" t="s">
        <v>119</v>
      </c>
      <c r="J3" s="507"/>
      <c r="K3" s="507"/>
      <c r="L3" s="516" t="s">
        <v>156</v>
      </c>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row>
    <row r="4" spans="1:47" ht="36" customHeight="1" x14ac:dyDescent="0.25">
      <c r="A4" s="509"/>
      <c r="B4" s="509"/>
      <c r="C4" s="507"/>
      <c r="D4" s="507"/>
      <c r="E4" s="507"/>
      <c r="F4" s="507"/>
      <c r="G4" s="507"/>
      <c r="H4" s="507"/>
      <c r="I4" s="507"/>
      <c r="J4" s="507"/>
      <c r="K4" s="507"/>
      <c r="L4" s="507" t="s">
        <v>15</v>
      </c>
      <c r="M4" s="507"/>
      <c r="N4" s="507"/>
      <c r="O4" s="507" t="s">
        <v>16</v>
      </c>
      <c r="P4" s="507"/>
      <c r="Q4" s="507"/>
      <c r="R4" s="507" t="s">
        <v>17</v>
      </c>
      <c r="S4" s="507"/>
      <c r="T4" s="507"/>
      <c r="U4" s="507" t="s">
        <v>18</v>
      </c>
      <c r="V4" s="507"/>
      <c r="W4" s="507"/>
      <c r="X4" s="507" t="s">
        <v>19</v>
      </c>
      <c r="Y4" s="507"/>
      <c r="Z4" s="507"/>
      <c r="AA4" s="507" t="s">
        <v>20</v>
      </c>
      <c r="AB4" s="507"/>
      <c r="AC4" s="507"/>
      <c r="AD4" s="507" t="s">
        <v>21</v>
      </c>
      <c r="AE4" s="507"/>
      <c r="AF4" s="507"/>
      <c r="AG4" s="507" t="s">
        <v>22</v>
      </c>
      <c r="AH4" s="507"/>
      <c r="AI4" s="507"/>
      <c r="AJ4" s="507" t="s">
        <v>23</v>
      </c>
      <c r="AK4" s="507"/>
      <c r="AL4" s="507"/>
      <c r="AM4" s="507" t="s">
        <v>120</v>
      </c>
      <c r="AN4" s="507"/>
      <c r="AO4" s="507"/>
      <c r="AP4" s="507" t="s">
        <v>121</v>
      </c>
      <c r="AQ4" s="507"/>
      <c r="AR4" s="507"/>
      <c r="AS4" s="507" t="s">
        <v>122</v>
      </c>
      <c r="AT4" s="507"/>
      <c r="AU4" s="507"/>
    </row>
    <row r="5" spans="1:47" x14ac:dyDescent="0.25">
      <c r="A5" s="510"/>
      <c r="B5" s="510"/>
      <c r="C5" s="251" t="s">
        <v>67</v>
      </c>
      <c r="D5" s="251" t="s">
        <v>59</v>
      </c>
      <c r="E5" s="251" t="s">
        <v>10</v>
      </c>
      <c r="F5" s="251" t="s">
        <v>67</v>
      </c>
      <c r="G5" s="251" t="s">
        <v>59</v>
      </c>
      <c r="H5" s="251" t="s">
        <v>10</v>
      </c>
      <c r="I5" s="251" t="s">
        <v>67</v>
      </c>
      <c r="J5" s="251" t="s">
        <v>59</v>
      </c>
      <c r="K5" s="251" t="s">
        <v>10</v>
      </c>
      <c r="L5" s="251" t="s">
        <v>67</v>
      </c>
      <c r="M5" s="251" t="s">
        <v>59</v>
      </c>
      <c r="N5" s="251" t="s">
        <v>10</v>
      </c>
      <c r="O5" s="251" t="s">
        <v>67</v>
      </c>
      <c r="P5" s="251" t="s">
        <v>59</v>
      </c>
      <c r="Q5" s="251" t="s">
        <v>10</v>
      </c>
      <c r="R5" s="251" t="s">
        <v>67</v>
      </c>
      <c r="S5" s="251" t="s">
        <v>59</v>
      </c>
      <c r="T5" s="251" t="s">
        <v>10</v>
      </c>
      <c r="U5" s="251" t="s">
        <v>67</v>
      </c>
      <c r="V5" s="251" t="s">
        <v>59</v>
      </c>
      <c r="W5" s="251" t="s">
        <v>10</v>
      </c>
      <c r="X5" s="251" t="s">
        <v>67</v>
      </c>
      <c r="Y5" s="251" t="s">
        <v>59</v>
      </c>
      <c r="Z5" s="251" t="s">
        <v>10</v>
      </c>
      <c r="AA5" s="251" t="s">
        <v>67</v>
      </c>
      <c r="AB5" s="251" t="s">
        <v>59</v>
      </c>
      <c r="AC5" s="251" t="s">
        <v>10</v>
      </c>
      <c r="AD5" s="251" t="s">
        <v>67</v>
      </c>
      <c r="AE5" s="251" t="s">
        <v>59</v>
      </c>
      <c r="AF5" s="251" t="s">
        <v>10</v>
      </c>
      <c r="AG5" s="251" t="s">
        <v>67</v>
      </c>
      <c r="AH5" s="251" t="s">
        <v>59</v>
      </c>
      <c r="AI5" s="251" t="s">
        <v>10</v>
      </c>
      <c r="AJ5" s="251" t="s">
        <v>67</v>
      </c>
      <c r="AK5" s="251" t="s">
        <v>59</v>
      </c>
      <c r="AL5" s="251" t="s">
        <v>10</v>
      </c>
      <c r="AM5" s="251" t="s">
        <v>67</v>
      </c>
      <c r="AN5" s="251" t="s">
        <v>59</v>
      </c>
      <c r="AO5" s="251" t="s">
        <v>10</v>
      </c>
      <c r="AP5" s="251" t="s">
        <v>67</v>
      </c>
      <c r="AQ5" s="251" t="s">
        <v>59</v>
      </c>
      <c r="AR5" s="251" t="s">
        <v>10</v>
      </c>
      <c r="AS5" s="251" t="s">
        <v>67</v>
      </c>
      <c r="AT5" s="251" t="s">
        <v>59</v>
      </c>
      <c r="AU5" s="251" t="s">
        <v>10</v>
      </c>
    </row>
    <row r="6" spans="1:47" ht="25.5" customHeight="1" thickBot="1" x14ac:dyDescent="0.3">
      <c r="A6" s="237">
        <v>1</v>
      </c>
      <c r="B6" s="238" t="str">
        <f>MAIN!B6</f>
        <v>English</v>
      </c>
      <c r="C6" s="239">
        <f>MAIN!B57</f>
        <v>38</v>
      </c>
      <c r="D6" s="239">
        <f>MAIN!B40</f>
        <v>41</v>
      </c>
      <c r="E6" s="239">
        <f>SUM(C6:D6)</f>
        <v>79</v>
      </c>
      <c r="F6" s="240">
        <f>MAIN!$Y$31</f>
        <v>38</v>
      </c>
      <c r="G6" s="240">
        <f>MAIN!$Y$47</f>
        <v>41</v>
      </c>
      <c r="H6" s="240">
        <f>SUM(F6:G6)</f>
        <v>79</v>
      </c>
      <c r="I6" s="241">
        <f>MAIN!$Y$32</f>
        <v>100</v>
      </c>
      <c r="J6" s="241">
        <f>MAIN!$Y$48</f>
        <v>100</v>
      </c>
      <c r="K6" s="241">
        <f>MAIN!$Y$16</f>
        <v>100</v>
      </c>
      <c r="L6" s="240">
        <f>MAIN!$Y$21</f>
        <v>4</v>
      </c>
      <c r="M6" s="240">
        <f>MAIN!$Y$37</f>
        <v>11</v>
      </c>
      <c r="N6" s="240">
        <f>MAIN!$Y$5</f>
        <v>15</v>
      </c>
      <c r="O6" s="240">
        <f>MAIN!$Y$22</f>
        <v>0</v>
      </c>
      <c r="P6" s="240">
        <f>MAIN!$Y$38</f>
        <v>7</v>
      </c>
      <c r="Q6" s="240">
        <f>MAIN!$Y$6</f>
        <v>7</v>
      </c>
      <c r="R6" s="240">
        <f>MAIN!$Y$23</f>
        <v>7</v>
      </c>
      <c r="S6" s="240">
        <f>MAIN!$Y$39</f>
        <v>9</v>
      </c>
      <c r="T6" s="240">
        <f>MAIN!$Y$7</f>
        <v>16</v>
      </c>
      <c r="U6" s="240">
        <f>MAIN!$Y$24</f>
        <v>4</v>
      </c>
      <c r="V6" s="240">
        <f>MAIN!$Y$40</f>
        <v>3</v>
      </c>
      <c r="W6" s="240">
        <f>MAIN!$Y$8</f>
        <v>7</v>
      </c>
      <c r="X6" s="240">
        <f>MAIN!$Y$25</f>
        <v>12</v>
      </c>
      <c r="Y6" s="240">
        <f>MAIN!$Y$41</f>
        <v>7</v>
      </c>
      <c r="Z6" s="240">
        <f>MAIN!$Y$9</f>
        <v>19</v>
      </c>
      <c r="AA6" s="240">
        <f>MAIN!$Y$26</f>
        <v>4</v>
      </c>
      <c r="AB6" s="240">
        <f>MAIN!$Y$42</f>
        <v>2</v>
      </c>
      <c r="AC6" s="240">
        <f>MAIN!$Y$10</f>
        <v>6</v>
      </c>
      <c r="AD6" s="240">
        <f>MAIN!$Y$27</f>
        <v>6</v>
      </c>
      <c r="AE6" s="240">
        <f>MAIN!$Y$43</f>
        <v>2</v>
      </c>
      <c r="AF6" s="240">
        <f>MAIN!$Y$11</f>
        <v>8</v>
      </c>
      <c r="AG6" s="240">
        <f>MAIN!$Y$28</f>
        <v>1</v>
      </c>
      <c r="AH6" s="240">
        <f>MAIN!$Y$44</f>
        <v>0</v>
      </c>
      <c r="AI6" s="240">
        <f>MAIN!$Y$12</f>
        <v>1</v>
      </c>
      <c r="AJ6" s="240">
        <f>MAIN!$Y$29</f>
        <v>0</v>
      </c>
      <c r="AK6" s="240">
        <f>MAIN!$Y$45</f>
        <v>0</v>
      </c>
      <c r="AL6" s="240">
        <f>MAIN!$Y$13</f>
        <v>0</v>
      </c>
      <c r="AM6" s="240">
        <f>MAIN!$Y$30</f>
        <v>38</v>
      </c>
      <c r="AN6" s="240">
        <f>MAIN!$Y$46</f>
        <v>41</v>
      </c>
      <c r="AO6" s="240">
        <f>MAIN!$Y$14</f>
        <v>79</v>
      </c>
      <c r="AP6" s="239">
        <f>L6*8+O6*7+R6*6+U6*5+X6*4+AA6*3+AD6*2+AG6*1+AJ6*0</f>
        <v>167</v>
      </c>
      <c r="AQ6" s="239">
        <f>M6*8+P6*7+S6*6+V6*5+Y6*4+AB6*3+AE6*2+AH6*1+AK6*0</f>
        <v>244</v>
      </c>
      <c r="AR6" s="239">
        <f>AP6+AQ6</f>
        <v>411</v>
      </c>
      <c r="AS6" s="241">
        <f>MAIN!$Y$33</f>
        <v>54.934210526315788</v>
      </c>
      <c r="AT6" s="241">
        <f>MAIN!$Y$49</f>
        <v>74.390243902439025</v>
      </c>
      <c r="AU6" s="277">
        <f>MAIN!$Y$17</f>
        <v>65.031645569620252</v>
      </c>
    </row>
    <row r="7" spans="1:47" ht="25.5" customHeight="1" thickBot="1" x14ac:dyDescent="0.3">
      <c r="A7" s="237">
        <v>2</v>
      </c>
      <c r="B7" s="238" t="str">
        <f>MAIN!B7</f>
        <v>Hindi</v>
      </c>
      <c r="C7" s="239">
        <f>MAIN!B58</f>
        <v>20</v>
      </c>
      <c r="D7" s="239">
        <f>MAIN!B41</f>
        <v>24</v>
      </c>
      <c r="E7" s="239">
        <f>SUM(C7:D7)</f>
        <v>44</v>
      </c>
      <c r="F7" s="240">
        <f>MAIN!$Z$31</f>
        <v>20</v>
      </c>
      <c r="G7" s="240">
        <f>MAIN!$Z$47</f>
        <v>24</v>
      </c>
      <c r="H7" s="240">
        <f>SUM(F7:G7)</f>
        <v>44</v>
      </c>
      <c r="I7" s="241">
        <f>MAIN!$Z$32</f>
        <v>100</v>
      </c>
      <c r="J7" s="241">
        <f>MAIN!$Z$48</f>
        <v>100</v>
      </c>
      <c r="K7" s="241">
        <f>MAIN!$Z$16</f>
        <v>100</v>
      </c>
      <c r="L7" s="240">
        <f>MAIN!$Z$21</f>
        <v>2</v>
      </c>
      <c r="M7" s="240">
        <f>MAIN!$Z$37</f>
        <v>5</v>
      </c>
      <c r="N7" s="240">
        <f>MAIN!$Z$5</f>
        <v>7</v>
      </c>
      <c r="O7" s="240">
        <f>MAIN!$Z$22</f>
        <v>1</v>
      </c>
      <c r="P7" s="240">
        <f>MAIN!$Z$38</f>
        <v>9</v>
      </c>
      <c r="Q7" s="240">
        <f>MAIN!$Z$6</f>
        <v>10</v>
      </c>
      <c r="R7" s="240">
        <f>MAIN!$Z$23</f>
        <v>4</v>
      </c>
      <c r="S7" s="240">
        <f>MAIN!$Z$39</f>
        <v>3</v>
      </c>
      <c r="T7" s="240">
        <f>MAIN!$Z$7</f>
        <v>7</v>
      </c>
      <c r="U7" s="240">
        <f>MAIN!$Z$24</f>
        <v>3</v>
      </c>
      <c r="V7" s="240">
        <f>MAIN!$Z$40</f>
        <v>1</v>
      </c>
      <c r="W7" s="240">
        <f>MAIN!$Z$8</f>
        <v>4</v>
      </c>
      <c r="X7" s="240">
        <f>MAIN!$Z$25</f>
        <v>3</v>
      </c>
      <c r="Y7" s="240">
        <f>MAIN!$Z$41</f>
        <v>2</v>
      </c>
      <c r="Z7" s="240">
        <f>MAIN!$Z$9</f>
        <v>5</v>
      </c>
      <c r="AA7" s="240">
        <f>MAIN!$Z$26</f>
        <v>4</v>
      </c>
      <c r="AB7" s="240">
        <f>MAIN!$Z$42</f>
        <v>3</v>
      </c>
      <c r="AC7" s="240">
        <f>MAIN!$Z$10</f>
        <v>7</v>
      </c>
      <c r="AD7" s="240">
        <f>MAIN!$Z$27</f>
        <v>1</v>
      </c>
      <c r="AE7" s="240">
        <f>MAIN!$Z$43</f>
        <v>1</v>
      </c>
      <c r="AF7" s="240">
        <f>MAIN!$Z$11</f>
        <v>2</v>
      </c>
      <c r="AG7" s="240">
        <f>MAIN!$Z$28</f>
        <v>2</v>
      </c>
      <c r="AH7" s="240">
        <f>MAIN!$Z$44</f>
        <v>0</v>
      </c>
      <c r="AI7" s="240">
        <f>MAIN!$Z$12</f>
        <v>2</v>
      </c>
      <c r="AJ7" s="240">
        <f>MAIN!$Z$29</f>
        <v>0</v>
      </c>
      <c r="AK7" s="240">
        <f>MAIN!$Z$45</f>
        <v>0</v>
      </c>
      <c r="AL7" s="240">
        <f>MAIN!$Z$13</f>
        <v>0</v>
      </c>
      <c r="AM7" s="240">
        <f>MAIN!$Z$30</f>
        <v>20</v>
      </c>
      <c r="AN7" s="240">
        <f>MAIN!$Z$46</f>
        <v>24</v>
      </c>
      <c r="AO7" s="240">
        <f>MAIN!$Z$14</f>
        <v>44</v>
      </c>
      <c r="AP7" s="239">
        <f t="shared" ref="AP7:AP20" si="0">L7*8+O7*7+R7*6+U7*5+X7*4+AA7*3+AD7*2+AG7*1+AJ7*0</f>
        <v>90</v>
      </c>
      <c r="AQ7" s="239">
        <f t="shared" ref="AQ7:AQ20" si="1">M7*8+P7*7+S7*6+V7*5+Y7*4+AB7*3+AE7*2+AH7*1+AK7*0</f>
        <v>145</v>
      </c>
      <c r="AR7" s="239">
        <f t="shared" ref="AR7:AR20" si="2">AP7+AQ7</f>
        <v>235</v>
      </c>
      <c r="AS7" s="241">
        <f>MAIN!$Z$33</f>
        <v>56.25</v>
      </c>
      <c r="AT7" s="241">
        <f>MAIN!$Z$49</f>
        <v>75.520833333333343</v>
      </c>
      <c r="AU7" s="277">
        <f>MAIN!$Z$17</f>
        <v>66.76136363636364</v>
      </c>
    </row>
    <row r="8" spans="1:47" ht="25.5" customHeight="1" thickBot="1" x14ac:dyDescent="0.3">
      <c r="A8" s="237">
        <v>3</v>
      </c>
      <c r="B8" s="238" t="str">
        <f>MAIN!B8</f>
        <v>History</v>
      </c>
      <c r="C8" s="239">
        <f>MAIN!B59</f>
        <v>15</v>
      </c>
      <c r="D8" s="239">
        <f>MAIN!B42</f>
        <v>13</v>
      </c>
      <c r="E8" s="239">
        <f t="shared" ref="E8:E20" si="3">SUM(C8:D8)</f>
        <v>28</v>
      </c>
      <c r="F8" s="240">
        <f>MAIN!$AA$31</f>
        <v>15</v>
      </c>
      <c r="G8" s="240">
        <f>MAIN!$AA$47</f>
        <v>13</v>
      </c>
      <c r="H8" s="240">
        <f t="shared" ref="H8:H20" si="4">SUM(F8:G8)</f>
        <v>28</v>
      </c>
      <c r="I8" s="241">
        <f>MAIN!$AA$32</f>
        <v>100</v>
      </c>
      <c r="J8" s="241">
        <f>MAIN!$AA$48</f>
        <v>100</v>
      </c>
      <c r="K8" s="241">
        <f>MAIN!$AA$16</f>
        <v>100</v>
      </c>
      <c r="L8" s="240">
        <f>MAIN!$AA$21</f>
        <v>2</v>
      </c>
      <c r="M8" s="240">
        <f>MAIN!$AA$37</f>
        <v>5</v>
      </c>
      <c r="N8" s="240">
        <f>MAIN!$AA$5</f>
        <v>7</v>
      </c>
      <c r="O8" s="240">
        <f>MAIN!$AA$22</f>
        <v>4</v>
      </c>
      <c r="P8" s="240">
        <f>MAIN!$AA$38</f>
        <v>0</v>
      </c>
      <c r="Q8" s="240">
        <f>MAIN!$AA$6</f>
        <v>4</v>
      </c>
      <c r="R8" s="240">
        <f>MAIN!$AA$23</f>
        <v>1</v>
      </c>
      <c r="S8" s="240">
        <f>MAIN!$AA$39</f>
        <v>2</v>
      </c>
      <c r="T8" s="240">
        <f>MAIN!$AA$7</f>
        <v>3</v>
      </c>
      <c r="U8" s="240">
        <f>MAIN!$AA$24</f>
        <v>2</v>
      </c>
      <c r="V8" s="240">
        <f>MAIN!$AA$40</f>
        <v>2</v>
      </c>
      <c r="W8" s="240">
        <f>MAIN!$AA$8</f>
        <v>4</v>
      </c>
      <c r="X8" s="240">
        <f>MAIN!$AA$25</f>
        <v>1</v>
      </c>
      <c r="Y8" s="240">
        <f>MAIN!$AA$41</f>
        <v>1</v>
      </c>
      <c r="Z8" s="240">
        <f>MAIN!$AA$9</f>
        <v>2</v>
      </c>
      <c r="AA8" s="240">
        <f>MAIN!$AA$26</f>
        <v>1</v>
      </c>
      <c r="AB8" s="240">
        <f>MAIN!$AA$42</f>
        <v>1</v>
      </c>
      <c r="AC8" s="240">
        <f>MAIN!$AA$10</f>
        <v>2</v>
      </c>
      <c r="AD8" s="240">
        <f>MAIN!$AA$27</f>
        <v>3</v>
      </c>
      <c r="AE8" s="240">
        <f>MAIN!$AA$43</f>
        <v>2</v>
      </c>
      <c r="AF8" s="240">
        <f>MAIN!$AA$11</f>
        <v>5</v>
      </c>
      <c r="AG8" s="240">
        <f>MAIN!$AA$28</f>
        <v>1</v>
      </c>
      <c r="AH8" s="240">
        <f>MAIN!$AA$44</f>
        <v>0</v>
      </c>
      <c r="AI8" s="240">
        <f>MAIN!$AA$12</f>
        <v>1</v>
      </c>
      <c r="AJ8" s="240">
        <f>MAIN!$AA$29</f>
        <v>0</v>
      </c>
      <c r="AK8" s="240">
        <f>MAIN!$AA$45</f>
        <v>0</v>
      </c>
      <c r="AL8" s="240">
        <f>MAIN!$AA$13</f>
        <v>0</v>
      </c>
      <c r="AM8" s="240">
        <f>MAIN!$AA$30</f>
        <v>15</v>
      </c>
      <c r="AN8" s="240">
        <f>MAIN!$AA$46</f>
        <v>13</v>
      </c>
      <c r="AO8" s="240">
        <f>MAIN!$AA$14</f>
        <v>28</v>
      </c>
      <c r="AP8" s="239">
        <f t="shared" si="0"/>
        <v>74</v>
      </c>
      <c r="AQ8" s="239">
        <f t="shared" si="1"/>
        <v>73</v>
      </c>
      <c r="AR8" s="239">
        <f t="shared" si="2"/>
        <v>147</v>
      </c>
      <c r="AS8" s="241">
        <f>MAIN!$AA$33</f>
        <v>61.666666666666671</v>
      </c>
      <c r="AT8" s="241">
        <f>MAIN!$AA$49</f>
        <v>70.192307692307693</v>
      </c>
      <c r="AU8" s="277">
        <f>MAIN!$AA$17</f>
        <v>65.625</v>
      </c>
    </row>
    <row r="9" spans="1:47" ht="25.5" customHeight="1" thickBot="1" x14ac:dyDescent="0.3">
      <c r="A9" s="237">
        <v>4</v>
      </c>
      <c r="B9" s="238" t="str">
        <f>MAIN!B9</f>
        <v>P.Sci</v>
      </c>
      <c r="C9" s="239">
        <f>MAIN!B60</f>
        <v>13</v>
      </c>
      <c r="D9" s="239">
        <f>MAIN!B43</f>
        <v>12</v>
      </c>
      <c r="E9" s="239">
        <f t="shared" si="3"/>
        <v>25</v>
      </c>
      <c r="F9" s="240">
        <f>MAIN!$AB$31</f>
        <v>13</v>
      </c>
      <c r="G9" s="240">
        <f>MAIN!$AB$47</f>
        <v>12</v>
      </c>
      <c r="H9" s="240">
        <f t="shared" si="4"/>
        <v>25</v>
      </c>
      <c r="I9" s="241">
        <f>MAIN!$AB$32</f>
        <v>100</v>
      </c>
      <c r="J9" s="241">
        <f>MAIN!$AB$48</f>
        <v>100</v>
      </c>
      <c r="K9" s="241">
        <f>MAIN!$AB$16</f>
        <v>100</v>
      </c>
      <c r="L9" s="240">
        <f>MAIN!$AB$21</f>
        <v>0</v>
      </c>
      <c r="M9" s="240">
        <f>MAIN!$AB$37</f>
        <v>3</v>
      </c>
      <c r="N9" s="240">
        <f>MAIN!$AB$5</f>
        <v>3</v>
      </c>
      <c r="O9" s="240">
        <f>MAIN!$AB$22</f>
        <v>0</v>
      </c>
      <c r="P9" s="240">
        <f>MAIN!$AB$38</f>
        <v>0</v>
      </c>
      <c r="Q9" s="240">
        <f>MAIN!$AB$6</f>
        <v>0</v>
      </c>
      <c r="R9" s="240">
        <f>MAIN!$AB$23</f>
        <v>1</v>
      </c>
      <c r="S9" s="240">
        <f>MAIN!$AB$39</f>
        <v>1</v>
      </c>
      <c r="T9" s="240">
        <f>MAIN!$AB$7</f>
        <v>2</v>
      </c>
      <c r="U9" s="240">
        <f>MAIN!$AB$24</f>
        <v>4</v>
      </c>
      <c r="V9" s="240">
        <f>MAIN!$AB$40</f>
        <v>2</v>
      </c>
      <c r="W9" s="240">
        <f>MAIN!$AB$8</f>
        <v>6</v>
      </c>
      <c r="X9" s="240">
        <f>MAIN!$AB$25</f>
        <v>0</v>
      </c>
      <c r="Y9" s="240">
        <f>MAIN!$AB$41</f>
        <v>0</v>
      </c>
      <c r="Z9" s="240">
        <f>MAIN!$AB$9</f>
        <v>0</v>
      </c>
      <c r="AA9" s="240">
        <f>MAIN!$AB$26</f>
        <v>1</v>
      </c>
      <c r="AB9" s="240">
        <f>MAIN!$AB$42</f>
        <v>2</v>
      </c>
      <c r="AC9" s="240">
        <f>MAIN!$AB$10</f>
        <v>3</v>
      </c>
      <c r="AD9" s="240">
        <f>MAIN!$AB$27</f>
        <v>5</v>
      </c>
      <c r="AE9" s="240">
        <f>MAIN!$AB$43</f>
        <v>3</v>
      </c>
      <c r="AF9" s="240">
        <f>MAIN!$AB$11</f>
        <v>8</v>
      </c>
      <c r="AG9" s="240">
        <f>MAIN!$AB$28</f>
        <v>2</v>
      </c>
      <c r="AH9" s="240">
        <f>MAIN!$AB$44</f>
        <v>1</v>
      </c>
      <c r="AI9" s="240">
        <f>MAIN!$AB$12</f>
        <v>3</v>
      </c>
      <c r="AJ9" s="240">
        <f>MAIN!$AB$29</f>
        <v>0</v>
      </c>
      <c r="AK9" s="240">
        <f>MAIN!$AB$45</f>
        <v>0</v>
      </c>
      <c r="AL9" s="240">
        <f>MAIN!$AB$13</f>
        <v>0</v>
      </c>
      <c r="AM9" s="240">
        <f>MAIN!$AB$30</f>
        <v>13</v>
      </c>
      <c r="AN9" s="240">
        <f>MAIN!$AB$46</f>
        <v>12</v>
      </c>
      <c r="AO9" s="240">
        <f>MAIN!$AB$14</f>
        <v>25</v>
      </c>
      <c r="AP9" s="239">
        <f t="shared" si="0"/>
        <v>41</v>
      </c>
      <c r="AQ9" s="239">
        <f t="shared" si="1"/>
        <v>53</v>
      </c>
      <c r="AR9" s="239">
        <f t="shared" si="2"/>
        <v>94</v>
      </c>
      <c r="AS9" s="241">
        <f>MAIN!$AB$33</f>
        <v>39.42307692307692</v>
      </c>
      <c r="AT9" s="241">
        <f>MAIN!$AB$49</f>
        <v>55.208333333333336</v>
      </c>
      <c r="AU9" s="277">
        <f>MAIN!$AB$17</f>
        <v>47</v>
      </c>
    </row>
    <row r="10" spans="1:47" ht="25.5" customHeight="1" thickBot="1" x14ac:dyDescent="0.3">
      <c r="A10" s="237">
        <v>4</v>
      </c>
      <c r="B10" s="238" t="str">
        <f>MAIN!B10</f>
        <v>Geo</v>
      </c>
      <c r="C10" s="239">
        <f>MAIN!B61</f>
        <v>15</v>
      </c>
      <c r="D10" s="239">
        <f>MAIN!B44</f>
        <v>13</v>
      </c>
      <c r="E10" s="239">
        <f t="shared" si="3"/>
        <v>28</v>
      </c>
      <c r="F10" s="240">
        <f>MAIN!$AC$31</f>
        <v>15</v>
      </c>
      <c r="G10" s="240">
        <f>MAIN!$AC$47</f>
        <v>13</v>
      </c>
      <c r="H10" s="240">
        <f t="shared" si="4"/>
        <v>28</v>
      </c>
      <c r="I10" s="241">
        <f>MAIN!$AC$32</f>
        <v>100</v>
      </c>
      <c r="J10" s="241">
        <f>MAIN!$AC$48</f>
        <v>100</v>
      </c>
      <c r="K10" s="241">
        <f>MAIN!$AC$16</f>
        <v>100</v>
      </c>
      <c r="L10" s="240">
        <f>MAIN!$AC$21</f>
        <v>3</v>
      </c>
      <c r="M10" s="240">
        <f>MAIN!$AC$37</f>
        <v>4</v>
      </c>
      <c r="N10" s="240">
        <f>MAIN!$AC$5</f>
        <v>7</v>
      </c>
      <c r="O10" s="240">
        <f>MAIN!$AC$22</f>
        <v>3</v>
      </c>
      <c r="P10" s="240">
        <f>MAIN!$AC$38</f>
        <v>4</v>
      </c>
      <c r="Q10" s="240">
        <f>MAIN!$AC$6</f>
        <v>7</v>
      </c>
      <c r="R10" s="240">
        <f>MAIN!$AC$23</f>
        <v>1</v>
      </c>
      <c r="S10" s="240">
        <f>MAIN!$AC$39</f>
        <v>1</v>
      </c>
      <c r="T10" s="240">
        <f>MAIN!$AC$7</f>
        <v>2</v>
      </c>
      <c r="U10" s="240">
        <f>MAIN!$AC$24</f>
        <v>4</v>
      </c>
      <c r="V10" s="240">
        <f>MAIN!$AC$40</f>
        <v>0</v>
      </c>
      <c r="W10" s="240">
        <f>MAIN!$AC$8</f>
        <v>4</v>
      </c>
      <c r="X10" s="240">
        <f>MAIN!$AC$25</f>
        <v>1</v>
      </c>
      <c r="Y10" s="240">
        <f>MAIN!$AC$41</f>
        <v>1</v>
      </c>
      <c r="Z10" s="240">
        <f>MAIN!$AC$9</f>
        <v>2</v>
      </c>
      <c r="AA10" s="240">
        <f>MAIN!$AC$26</f>
        <v>2</v>
      </c>
      <c r="AB10" s="240">
        <f>MAIN!$AC$42</f>
        <v>2</v>
      </c>
      <c r="AC10" s="240">
        <f>MAIN!$AC$10</f>
        <v>4</v>
      </c>
      <c r="AD10" s="240">
        <f>MAIN!$AC$27</f>
        <v>1</v>
      </c>
      <c r="AE10" s="240">
        <f>MAIN!$AC$43</f>
        <v>1</v>
      </c>
      <c r="AF10" s="240">
        <f>MAIN!$AC$11</f>
        <v>2</v>
      </c>
      <c r="AG10" s="240">
        <f>MAIN!$AC$28</f>
        <v>0</v>
      </c>
      <c r="AH10" s="240">
        <f>MAIN!$AC$44</f>
        <v>0</v>
      </c>
      <c r="AI10" s="240">
        <f>MAIN!$AC$12</f>
        <v>0</v>
      </c>
      <c r="AJ10" s="240">
        <f>MAIN!$AC$29</f>
        <v>0</v>
      </c>
      <c r="AK10" s="240">
        <f>MAIN!$AC$45</f>
        <v>0</v>
      </c>
      <c r="AL10" s="240">
        <f>MAIN!$AC$13</f>
        <v>0</v>
      </c>
      <c r="AM10" s="240">
        <f>MAIN!$AC$30</f>
        <v>15</v>
      </c>
      <c r="AN10" s="240">
        <f>MAIN!$AC$46</f>
        <v>13</v>
      </c>
      <c r="AO10" s="240">
        <f>MAIN!$AC$14</f>
        <v>28</v>
      </c>
      <c r="AP10" s="239">
        <f t="shared" si="0"/>
        <v>83</v>
      </c>
      <c r="AQ10" s="239">
        <f t="shared" si="1"/>
        <v>78</v>
      </c>
      <c r="AR10" s="239">
        <f t="shared" si="2"/>
        <v>161</v>
      </c>
      <c r="AS10" s="241">
        <f>MAIN!$AC$33</f>
        <v>69.166666666666671</v>
      </c>
      <c r="AT10" s="241">
        <f>MAIN!$AC$49</f>
        <v>75</v>
      </c>
      <c r="AU10" s="277">
        <f>MAIN!$AC$17</f>
        <v>71.875</v>
      </c>
    </row>
    <row r="11" spans="1:47" ht="25.5" customHeight="1" thickBot="1" x14ac:dyDescent="0.3">
      <c r="A11" s="237">
        <v>5</v>
      </c>
      <c r="B11" s="238" t="str">
        <f>MAIN!B11</f>
        <v>Econ</v>
      </c>
      <c r="C11" s="239">
        <f>MAIN!B62</f>
        <v>11</v>
      </c>
      <c r="D11" s="239">
        <f>MAIN!B45</f>
        <v>12</v>
      </c>
      <c r="E11" s="239">
        <f t="shared" si="3"/>
        <v>23</v>
      </c>
      <c r="F11" s="240">
        <f>MAIN!$AD$31</f>
        <v>11</v>
      </c>
      <c r="G11" s="240">
        <f>MAIN!$AD$47</f>
        <v>12</v>
      </c>
      <c r="H11" s="240">
        <f t="shared" si="4"/>
        <v>23</v>
      </c>
      <c r="I11" s="241">
        <f>MAIN!$AD$32</f>
        <v>100</v>
      </c>
      <c r="J11" s="241">
        <f>MAIN!$AD$48</f>
        <v>100</v>
      </c>
      <c r="K11" s="241">
        <f>MAIN!$AD$16</f>
        <v>100</v>
      </c>
      <c r="L11" s="240">
        <f>MAIN!$AD$21</f>
        <v>1</v>
      </c>
      <c r="M11" s="240">
        <f>MAIN!$AD$37</f>
        <v>3</v>
      </c>
      <c r="N11" s="240">
        <f>MAIN!$AD$5</f>
        <v>4</v>
      </c>
      <c r="O11" s="240">
        <f>MAIN!$AD$22</f>
        <v>0</v>
      </c>
      <c r="P11" s="240">
        <f>MAIN!$AD$38</f>
        <v>5</v>
      </c>
      <c r="Q11" s="240">
        <f>MAIN!$AD$6</f>
        <v>5</v>
      </c>
      <c r="R11" s="240">
        <f>MAIN!$AD$23</f>
        <v>6</v>
      </c>
      <c r="S11" s="240">
        <f>MAIN!$AD$39</f>
        <v>2</v>
      </c>
      <c r="T11" s="240">
        <f>MAIN!$AD$7</f>
        <v>8</v>
      </c>
      <c r="U11" s="240">
        <f>MAIN!$AD$24</f>
        <v>1</v>
      </c>
      <c r="V11" s="240">
        <f>MAIN!$AD$40</f>
        <v>1</v>
      </c>
      <c r="W11" s="240">
        <f>MAIN!$AD$8</f>
        <v>2</v>
      </c>
      <c r="X11" s="240">
        <f>MAIN!$AD$25</f>
        <v>2</v>
      </c>
      <c r="Y11" s="240">
        <f>MAIN!$AD$41</f>
        <v>0</v>
      </c>
      <c r="Z11" s="240">
        <f>MAIN!$AD$9</f>
        <v>2</v>
      </c>
      <c r="AA11" s="240">
        <f>MAIN!$AD$26</f>
        <v>0</v>
      </c>
      <c r="AB11" s="240">
        <f>MAIN!$AD$42</f>
        <v>1</v>
      </c>
      <c r="AC11" s="240">
        <f>MAIN!$AD$10</f>
        <v>1</v>
      </c>
      <c r="AD11" s="240">
        <f>MAIN!$AD$27</f>
        <v>1</v>
      </c>
      <c r="AE11" s="240">
        <f>MAIN!$AD$43</f>
        <v>0</v>
      </c>
      <c r="AF11" s="240">
        <f>MAIN!$AD$11</f>
        <v>1</v>
      </c>
      <c r="AG11" s="240">
        <f>MAIN!$AD$28</f>
        <v>0</v>
      </c>
      <c r="AH11" s="240">
        <f>MAIN!$AD$44</f>
        <v>0</v>
      </c>
      <c r="AI11" s="240">
        <f>MAIN!$AD$12</f>
        <v>0</v>
      </c>
      <c r="AJ11" s="240">
        <f>MAIN!$AD$29</f>
        <v>0</v>
      </c>
      <c r="AK11" s="240">
        <f>MAIN!$AD$45</f>
        <v>0</v>
      </c>
      <c r="AL11" s="240">
        <f>MAIN!$AD$13</f>
        <v>0</v>
      </c>
      <c r="AM11" s="240">
        <f>MAIN!$AD$30</f>
        <v>11</v>
      </c>
      <c r="AN11" s="240">
        <f>MAIN!$AD$46</f>
        <v>12</v>
      </c>
      <c r="AO11" s="240">
        <f>MAIN!$AD$14</f>
        <v>23</v>
      </c>
      <c r="AP11" s="239">
        <f t="shared" si="0"/>
        <v>59</v>
      </c>
      <c r="AQ11" s="239">
        <f t="shared" si="1"/>
        <v>79</v>
      </c>
      <c r="AR11" s="239">
        <f t="shared" si="2"/>
        <v>138</v>
      </c>
      <c r="AS11" s="241">
        <f>MAIN!$AD$33</f>
        <v>67.045454545454547</v>
      </c>
      <c r="AT11" s="241">
        <f>MAIN!$AD$49</f>
        <v>82.291666666666657</v>
      </c>
      <c r="AU11" s="277">
        <f>MAIN!$AD$17</f>
        <v>75</v>
      </c>
    </row>
    <row r="12" spans="1:47" ht="25.5" customHeight="1" thickBot="1" x14ac:dyDescent="0.3">
      <c r="A12" s="237">
        <v>6</v>
      </c>
      <c r="B12" s="238" t="str">
        <f>MAIN!B12</f>
        <v>Math</v>
      </c>
      <c r="C12" s="239">
        <f>MAIN!B63</f>
        <v>9</v>
      </c>
      <c r="D12" s="239">
        <f>MAIN!B46</f>
        <v>4</v>
      </c>
      <c r="E12" s="239">
        <f t="shared" si="3"/>
        <v>13</v>
      </c>
      <c r="F12" s="240">
        <f>MAIN!$AE$31</f>
        <v>9</v>
      </c>
      <c r="G12" s="240">
        <f>MAIN!$AE$47</f>
        <v>4</v>
      </c>
      <c r="H12" s="240">
        <f t="shared" si="4"/>
        <v>13</v>
      </c>
      <c r="I12" s="241">
        <f>MAIN!$AE$32</f>
        <v>100</v>
      </c>
      <c r="J12" s="241">
        <f>MAIN!$AE$48</f>
        <v>100</v>
      </c>
      <c r="K12" s="241">
        <f>MAIN!$AE$16</f>
        <v>100</v>
      </c>
      <c r="L12" s="240">
        <f>MAIN!$AE$21</f>
        <v>1</v>
      </c>
      <c r="M12" s="240">
        <f>MAIN!$AE$37</f>
        <v>1</v>
      </c>
      <c r="N12" s="240">
        <f>MAIN!$AE$5</f>
        <v>2</v>
      </c>
      <c r="O12" s="240">
        <f>MAIN!$AE$22</f>
        <v>1</v>
      </c>
      <c r="P12" s="240">
        <f>MAIN!$AE$38</f>
        <v>1</v>
      </c>
      <c r="Q12" s="240">
        <f>MAIN!$AE$6</f>
        <v>2</v>
      </c>
      <c r="R12" s="240">
        <f>MAIN!$AE$23</f>
        <v>3</v>
      </c>
      <c r="S12" s="240">
        <f>MAIN!$AE$39</f>
        <v>1</v>
      </c>
      <c r="T12" s="240">
        <f>MAIN!$AE$7</f>
        <v>4</v>
      </c>
      <c r="U12" s="240">
        <f>MAIN!$AE$24</f>
        <v>1</v>
      </c>
      <c r="V12" s="240">
        <f>MAIN!$AE$40</f>
        <v>1</v>
      </c>
      <c r="W12" s="240">
        <f>MAIN!$AE$8</f>
        <v>2</v>
      </c>
      <c r="X12" s="240">
        <f>MAIN!$AE$25</f>
        <v>2</v>
      </c>
      <c r="Y12" s="240">
        <f>MAIN!$AE$41</f>
        <v>0</v>
      </c>
      <c r="Z12" s="240">
        <f>MAIN!$AE$9</f>
        <v>2</v>
      </c>
      <c r="AA12" s="240">
        <f>MAIN!$AE$26</f>
        <v>1</v>
      </c>
      <c r="AB12" s="240">
        <f>MAIN!$AE$42</f>
        <v>0</v>
      </c>
      <c r="AC12" s="240">
        <f>MAIN!$AE$10</f>
        <v>1</v>
      </c>
      <c r="AD12" s="240">
        <f>MAIN!$AE$27</f>
        <v>0</v>
      </c>
      <c r="AE12" s="240">
        <f>MAIN!$AE$43</f>
        <v>0</v>
      </c>
      <c r="AF12" s="240">
        <f>MAIN!$AE$11</f>
        <v>0</v>
      </c>
      <c r="AG12" s="240">
        <f>MAIN!$AE$28</f>
        <v>0</v>
      </c>
      <c r="AH12" s="240">
        <f>MAIN!$AE$44</f>
        <v>0</v>
      </c>
      <c r="AI12" s="240">
        <f>MAIN!$AE$12</f>
        <v>0</v>
      </c>
      <c r="AJ12" s="240">
        <f>MAIN!$AE$29</f>
        <v>0</v>
      </c>
      <c r="AK12" s="240">
        <f>MAIN!$AE$45</f>
        <v>0</v>
      </c>
      <c r="AL12" s="240">
        <f>MAIN!$AE$13</f>
        <v>0</v>
      </c>
      <c r="AM12" s="240">
        <f>MAIN!$AE$30</f>
        <v>9</v>
      </c>
      <c r="AN12" s="240">
        <f>MAIN!$AE$46</f>
        <v>4</v>
      </c>
      <c r="AO12" s="240">
        <f>MAIN!$AE$14</f>
        <v>13</v>
      </c>
      <c r="AP12" s="239">
        <f t="shared" si="0"/>
        <v>49</v>
      </c>
      <c r="AQ12" s="239">
        <f t="shared" si="1"/>
        <v>26</v>
      </c>
      <c r="AR12" s="239">
        <f t="shared" si="2"/>
        <v>75</v>
      </c>
      <c r="AS12" s="241">
        <f>MAIN!$AE$33</f>
        <v>68.055555555555557</v>
      </c>
      <c r="AT12" s="241">
        <f>MAIN!$AE$49</f>
        <v>81.25</v>
      </c>
      <c r="AU12" s="277">
        <f>MAIN!$AE$17</f>
        <v>72.115384615384613</v>
      </c>
    </row>
    <row r="13" spans="1:47" ht="25.5" customHeight="1" thickBot="1" x14ac:dyDescent="0.3">
      <c r="A13" s="237">
        <v>7</v>
      </c>
      <c r="B13" s="238" t="str">
        <f>MAIN!B13</f>
        <v>Phy</v>
      </c>
      <c r="C13" s="239">
        <f>MAIN!B64</f>
        <v>14</v>
      </c>
      <c r="D13" s="239">
        <f>MAIN!B47</f>
        <v>17</v>
      </c>
      <c r="E13" s="239">
        <f t="shared" si="3"/>
        <v>31</v>
      </c>
      <c r="F13" s="240">
        <f>MAIN!$AF$31</f>
        <v>14</v>
      </c>
      <c r="G13" s="240">
        <f>MAIN!$AF$47</f>
        <v>17</v>
      </c>
      <c r="H13" s="240">
        <f t="shared" si="4"/>
        <v>31</v>
      </c>
      <c r="I13" s="241">
        <f>MAIN!$AF$32</f>
        <v>100</v>
      </c>
      <c r="J13" s="241">
        <f>MAIN!$AF$48</f>
        <v>100</v>
      </c>
      <c r="K13" s="241">
        <f>MAIN!$AF$16</f>
        <v>100</v>
      </c>
      <c r="L13" s="240">
        <f>MAIN!$AF$21</f>
        <v>1</v>
      </c>
      <c r="M13" s="240">
        <f>MAIN!$AF$37</f>
        <v>2</v>
      </c>
      <c r="N13" s="240">
        <f>MAIN!$AF$5</f>
        <v>3</v>
      </c>
      <c r="O13" s="240">
        <f>MAIN!$AF$22</f>
        <v>2</v>
      </c>
      <c r="P13" s="240">
        <f>MAIN!$AF$38</f>
        <v>2</v>
      </c>
      <c r="Q13" s="240">
        <f>MAIN!$AF$6</f>
        <v>4</v>
      </c>
      <c r="R13" s="240">
        <f>MAIN!$AF$23</f>
        <v>4</v>
      </c>
      <c r="S13" s="240">
        <f>MAIN!$AF$39</f>
        <v>7</v>
      </c>
      <c r="T13" s="240">
        <f>MAIN!$AF$7</f>
        <v>11</v>
      </c>
      <c r="U13" s="240">
        <f>MAIN!$AF$24</f>
        <v>1</v>
      </c>
      <c r="V13" s="240">
        <f>MAIN!$AF$40</f>
        <v>2</v>
      </c>
      <c r="W13" s="240">
        <f>MAIN!$AF$8</f>
        <v>3</v>
      </c>
      <c r="X13" s="240">
        <f>MAIN!$AF$25</f>
        <v>4</v>
      </c>
      <c r="Y13" s="240">
        <f>MAIN!$AF$41</f>
        <v>2</v>
      </c>
      <c r="Z13" s="240">
        <f>MAIN!$AF$9</f>
        <v>6</v>
      </c>
      <c r="AA13" s="240">
        <f>MAIN!$AF$26</f>
        <v>2</v>
      </c>
      <c r="AB13" s="240">
        <f>MAIN!$AF$42</f>
        <v>1</v>
      </c>
      <c r="AC13" s="240">
        <f>MAIN!$AF$10</f>
        <v>3</v>
      </c>
      <c r="AD13" s="240">
        <f>MAIN!$AF$27</f>
        <v>0</v>
      </c>
      <c r="AE13" s="240">
        <f>MAIN!$AF$43</f>
        <v>1</v>
      </c>
      <c r="AF13" s="240">
        <f>MAIN!$AF$11</f>
        <v>1</v>
      </c>
      <c r="AG13" s="240">
        <f>MAIN!$AF$28</f>
        <v>0</v>
      </c>
      <c r="AH13" s="240">
        <f>MAIN!$AF$44</f>
        <v>0</v>
      </c>
      <c r="AI13" s="240">
        <f>MAIN!$AF$12</f>
        <v>0</v>
      </c>
      <c r="AJ13" s="240">
        <f>MAIN!$AF$29</f>
        <v>0</v>
      </c>
      <c r="AK13" s="240">
        <f>MAIN!$AF$45</f>
        <v>0</v>
      </c>
      <c r="AL13" s="240">
        <f>MAIN!$AF$13</f>
        <v>0</v>
      </c>
      <c r="AM13" s="240">
        <f>MAIN!$AF$30</f>
        <v>14</v>
      </c>
      <c r="AN13" s="240">
        <f>MAIN!$AF$46</f>
        <v>17</v>
      </c>
      <c r="AO13" s="240">
        <f>MAIN!$AF$14</f>
        <v>31</v>
      </c>
      <c r="AP13" s="239">
        <f t="shared" si="0"/>
        <v>73</v>
      </c>
      <c r="AQ13" s="239">
        <f t="shared" si="1"/>
        <v>95</v>
      </c>
      <c r="AR13" s="239">
        <f t="shared" si="2"/>
        <v>168</v>
      </c>
      <c r="AS13" s="241">
        <f>MAIN!$AF$33</f>
        <v>65.178571428571431</v>
      </c>
      <c r="AT13" s="241">
        <f>MAIN!$AF$49</f>
        <v>69.85294117647058</v>
      </c>
      <c r="AU13" s="277">
        <f>MAIN!$AF$17</f>
        <v>67.741935483870961</v>
      </c>
    </row>
    <row r="14" spans="1:47" ht="25.5" customHeight="1" thickBot="1" x14ac:dyDescent="0.3">
      <c r="A14" s="237">
        <v>8</v>
      </c>
      <c r="B14" s="238" t="str">
        <f>MAIN!B14</f>
        <v>Che</v>
      </c>
      <c r="C14" s="239">
        <f>MAIN!B65</f>
        <v>14</v>
      </c>
      <c r="D14" s="239">
        <f>MAIN!B48</f>
        <v>17</v>
      </c>
      <c r="E14" s="239">
        <f t="shared" si="3"/>
        <v>31</v>
      </c>
      <c r="F14" s="240">
        <f>MAIN!$AG$31</f>
        <v>14</v>
      </c>
      <c r="G14" s="240">
        <f>MAIN!$AG$47</f>
        <v>17</v>
      </c>
      <c r="H14" s="240">
        <f t="shared" si="4"/>
        <v>31</v>
      </c>
      <c r="I14" s="241">
        <f>MAIN!$AG$32</f>
        <v>100</v>
      </c>
      <c r="J14" s="241">
        <f>MAIN!$AG$48</f>
        <v>100</v>
      </c>
      <c r="K14" s="241">
        <f>MAIN!$AG$16</f>
        <v>100</v>
      </c>
      <c r="L14" s="240">
        <f>MAIN!$AG$21</f>
        <v>2</v>
      </c>
      <c r="M14" s="240">
        <f>MAIN!$AG$37</f>
        <v>3</v>
      </c>
      <c r="N14" s="240">
        <f>MAIN!$AG$5</f>
        <v>5</v>
      </c>
      <c r="O14" s="240">
        <f>MAIN!$AG$22</f>
        <v>3</v>
      </c>
      <c r="P14" s="240">
        <f>MAIN!$AG$38</f>
        <v>4</v>
      </c>
      <c r="Q14" s="240">
        <f>MAIN!$AG$6</f>
        <v>7</v>
      </c>
      <c r="R14" s="240">
        <f>MAIN!$AG$23</f>
        <v>1</v>
      </c>
      <c r="S14" s="240">
        <f>MAIN!$AG$39</f>
        <v>4</v>
      </c>
      <c r="T14" s="240">
        <f>MAIN!$AG$7</f>
        <v>5</v>
      </c>
      <c r="U14" s="240">
        <f>MAIN!$AG$24</f>
        <v>1</v>
      </c>
      <c r="V14" s="240">
        <f>MAIN!$AG$40</f>
        <v>3</v>
      </c>
      <c r="W14" s="240">
        <f>MAIN!$AG$8</f>
        <v>4</v>
      </c>
      <c r="X14" s="240">
        <f>MAIN!$AG$25</f>
        <v>5</v>
      </c>
      <c r="Y14" s="240">
        <f>MAIN!$AG$41</f>
        <v>2</v>
      </c>
      <c r="Z14" s="240">
        <f>MAIN!$AG$9</f>
        <v>7</v>
      </c>
      <c r="AA14" s="240">
        <f>MAIN!$AG$26</f>
        <v>2</v>
      </c>
      <c r="AB14" s="240">
        <f>MAIN!$AG$42</f>
        <v>0</v>
      </c>
      <c r="AC14" s="240">
        <f>MAIN!$AG$10</f>
        <v>2</v>
      </c>
      <c r="AD14" s="240">
        <f>MAIN!$AG$27</f>
        <v>0</v>
      </c>
      <c r="AE14" s="240">
        <f>MAIN!$AG$43</f>
        <v>1</v>
      </c>
      <c r="AF14" s="240">
        <f>MAIN!$AG$11</f>
        <v>1</v>
      </c>
      <c r="AG14" s="240">
        <f>MAIN!$AG$28</f>
        <v>0</v>
      </c>
      <c r="AH14" s="240">
        <f>MAIN!$AG$44</f>
        <v>0</v>
      </c>
      <c r="AI14" s="240">
        <f>MAIN!$AG$12</f>
        <v>0</v>
      </c>
      <c r="AJ14" s="240">
        <f>MAIN!$AG$29</f>
        <v>0</v>
      </c>
      <c r="AK14" s="240">
        <f>MAIN!$AG$45</f>
        <v>0</v>
      </c>
      <c r="AL14" s="240">
        <f>MAIN!$AG$13</f>
        <v>0</v>
      </c>
      <c r="AM14" s="240">
        <f>MAIN!$AG$30</f>
        <v>14</v>
      </c>
      <c r="AN14" s="240">
        <f>MAIN!$AG$46</f>
        <v>17</v>
      </c>
      <c r="AO14" s="240">
        <f>MAIN!$AG$14</f>
        <v>31</v>
      </c>
      <c r="AP14" s="239">
        <f t="shared" si="0"/>
        <v>74</v>
      </c>
      <c r="AQ14" s="239">
        <f t="shared" si="1"/>
        <v>101</v>
      </c>
      <c r="AR14" s="239">
        <f t="shared" si="2"/>
        <v>175</v>
      </c>
      <c r="AS14" s="241">
        <f>MAIN!$AG$33</f>
        <v>66.071428571428569</v>
      </c>
      <c r="AT14" s="241">
        <f>MAIN!$AG$49</f>
        <v>74.264705882352942</v>
      </c>
      <c r="AU14" s="277">
        <f>MAIN!$AG$17</f>
        <v>70.564516129032256</v>
      </c>
    </row>
    <row r="15" spans="1:47" ht="25.5" customHeight="1" thickBot="1" x14ac:dyDescent="0.3">
      <c r="A15" s="237">
        <v>9</v>
      </c>
      <c r="B15" s="238" t="str">
        <f>MAIN!B15</f>
        <v>Bio</v>
      </c>
      <c r="C15" s="239">
        <f>MAIN!B66</f>
        <v>5</v>
      </c>
      <c r="D15" s="239">
        <f>MAIN!B49</f>
        <v>13</v>
      </c>
      <c r="E15" s="239">
        <f t="shared" si="3"/>
        <v>18</v>
      </c>
      <c r="F15" s="240">
        <f>MAIN!$AH$31</f>
        <v>5</v>
      </c>
      <c r="G15" s="240">
        <f>MAIN!$AH$47</f>
        <v>13</v>
      </c>
      <c r="H15" s="240">
        <f t="shared" si="4"/>
        <v>18</v>
      </c>
      <c r="I15" s="241">
        <f>MAIN!$AH$32</f>
        <v>100</v>
      </c>
      <c r="J15" s="241">
        <f>MAIN!$AH$48</f>
        <v>100</v>
      </c>
      <c r="K15" s="241">
        <f>MAIN!$AH$16</f>
        <v>100</v>
      </c>
      <c r="L15" s="240">
        <f>MAIN!$AH$21</f>
        <v>0</v>
      </c>
      <c r="M15" s="240">
        <f>MAIN!$AH$37</f>
        <v>3</v>
      </c>
      <c r="N15" s="240">
        <f>MAIN!$AH$5</f>
        <v>3</v>
      </c>
      <c r="O15" s="240">
        <f>MAIN!$AH$22</f>
        <v>0</v>
      </c>
      <c r="P15" s="240">
        <f>MAIN!$AH$38</f>
        <v>1</v>
      </c>
      <c r="Q15" s="240">
        <f>MAIN!$AH$6</f>
        <v>1</v>
      </c>
      <c r="R15" s="240">
        <f>MAIN!$AH$23</f>
        <v>0</v>
      </c>
      <c r="S15" s="240">
        <f>MAIN!$AH$39</f>
        <v>0</v>
      </c>
      <c r="T15" s="240">
        <f>MAIN!$AH$7</f>
        <v>0</v>
      </c>
      <c r="U15" s="240">
        <f>MAIN!$AH$24</f>
        <v>2</v>
      </c>
      <c r="V15" s="240">
        <f>MAIN!$AH$40</f>
        <v>5</v>
      </c>
      <c r="W15" s="240">
        <f>MAIN!$AH$8</f>
        <v>7</v>
      </c>
      <c r="X15" s="240">
        <f>MAIN!$AH$25</f>
        <v>2</v>
      </c>
      <c r="Y15" s="240">
        <f>MAIN!$AH$41</f>
        <v>2</v>
      </c>
      <c r="Z15" s="240">
        <f>MAIN!$AH$9</f>
        <v>4</v>
      </c>
      <c r="AA15" s="240">
        <f>MAIN!$AH$26</f>
        <v>0</v>
      </c>
      <c r="AB15" s="240">
        <f>MAIN!$AH$42</f>
        <v>0</v>
      </c>
      <c r="AC15" s="240">
        <f>MAIN!$AH$10</f>
        <v>0</v>
      </c>
      <c r="AD15" s="240">
        <f>MAIN!$AH$27</f>
        <v>1</v>
      </c>
      <c r="AE15" s="240">
        <f>MAIN!$AH$43</f>
        <v>2</v>
      </c>
      <c r="AF15" s="240">
        <f>MAIN!$AH$11</f>
        <v>3</v>
      </c>
      <c r="AG15" s="240">
        <f>MAIN!$AH$28</f>
        <v>0</v>
      </c>
      <c r="AH15" s="240">
        <f>MAIN!$AH$44</f>
        <v>0</v>
      </c>
      <c r="AI15" s="240">
        <f>MAIN!$AH$12</f>
        <v>0</v>
      </c>
      <c r="AJ15" s="240">
        <f>MAIN!$AH$29</f>
        <v>0</v>
      </c>
      <c r="AK15" s="240">
        <f>MAIN!$AH$45</f>
        <v>0</v>
      </c>
      <c r="AL15" s="240">
        <f>MAIN!$AH$13</f>
        <v>0</v>
      </c>
      <c r="AM15" s="240">
        <f>MAIN!$AH$30</f>
        <v>5</v>
      </c>
      <c r="AN15" s="240">
        <f>MAIN!$AH$46</f>
        <v>13</v>
      </c>
      <c r="AO15" s="240">
        <f>MAIN!$AH$14</f>
        <v>18</v>
      </c>
      <c r="AP15" s="239">
        <f t="shared" si="0"/>
        <v>20</v>
      </c>
      <c r="AQ15" s="239">
        <f t="shared" si="1"/>
        <v>68</v>
      </c>
      <c r="AR15" s="239">
        <f t="shared" si="2"/>
        <v>88</v>
      </c>
      <c r="AS15" s="241">
        <f>MAIN!$AH$33</f>
        <v>50</v>
      </c>
      <c r="AT15" s="241">
        <f>MAIN!$AH$49</f>
        <v>65.384615384615387</v>
      </c>
      <c r="AU15" s="277">
        <f>MAIN!$AH$17</f>
        <v>61.111111111111114</v>
      </c>
    </row>
    <row r="16" spans="1:47" ht="25.5" customHeight="1" thickBot="1" x14ac:dyDescent="0.3">
      <c r="A16" s="242">
        <v>14</v>
      </c>
      <c r="B16" s="238" t="str">
        <f>MAIN!B16</f>
        <v>PE</v>
      </c>
      <c r="C16" s="239">
        <f>MAIN!B67</f>
        <v>0</v>
      </c>
      <c r="D16" s="239">
        <f>MAIN!B50</f>
        <v>0</v>
      </c>
      <c r="E16" s="243">
        <f t="shared" ref="E16" si="5">SUM(C16:D16)</f>
        <v>0</v>
      </c>
      <c r="F16" s="240">
        <f>MAIN!$AI$31</f>
        <v>0</v>
      </c>
      <c r="G16" s="240">
        <f>MAIN!$AI$47</f>
        <v>0</v>
      </c>
      <c r="H16" s="240">
        <f t="shared" si="4"/>
        <v>0</v>
      </c>
      <c r="I16" s="241" t="str">
        <f>MAIN!$AI$32</f>
        <v>NA</v>
      </c>
      <c r="J16" s="241" t="str">
        <f>MAIN!$AI$48</f>
        <v>NA</v>
      </c>
      <c r="K16" s="241" t="str">
        <f>MAIN!$AI$16</f>
        <v>NA</v>
      </c>
      <c r="L16" s="240">
        <f>MAIN!$AI$21</f>
        <v>0</v>
      </c>
      <c r="M16" s="240">
        <f>MAIN!$AI$37</f>
        <v>0</v>
      </c>
      <c r="N16" s="240">
        <f>MAIN!$AI$5</f>
        <v>0</v>
      </c>
      <c r="O16" s="240">
        <f>MAIN!$AI$22</f>
        <v>0</v>
      </c>
      <c r="P16" s="240">
        <f>MAIN!$AI$38</f>
        <v>0</v>
      </c>
      <c r="Q16" s="240">
        <f>MAIN!$AI$6</f>
        <v>0</v>
      </c>
      <c r="R16" s="240">
        <f>MAIN!$AI$23</f>
        <v>0</v>
      </c>
      <c r="S16" s="240">
        <f>MAIN!$AI$39</f>
        <v>0</v>
      </c>
      <c r="T16" s="240">
        <f>MAIN!$AI$7</f>
        <v>0</v>
      </c>
      <c r="U16" s="240">
        <f>MAIN!$AI$24</f>
        <v>0</v>
      </c>
      <c r="V16" s="240">
        <f>MAIN!$AI$40</f>
        <v>0</v>
      </c>
      <c r="W16" s="240">
        <f>MAIN!$AI$8</f>
        <v>0</v>
      </c>
      <c r="X16" s="240">
        <f>MAIN!$AI$25</f>
        <v>0</v>
      </c>
      <c r="Y16" s="240">
        <f>MAIN!$AI$41</f>
        <v>0</v>
      </c>
      <c r="Z16" s="240">
        <f>MAIN!$AI$9</f>
        <v>0</v>
      </c>
      <c r="AA16" s="240">
        <f>MAIN!$AI$26</f>
        <v>0</v>
      </c>
      <c r="AB16" s="240">
        <f>MAIN!$AI$42</f>
        <v>0</v>
      </c>
      <c r="AC16" s="240">
        <f>MAIN!$AI$10</f>
        <v>0</v>
      </c>
      <c r="AD16" s="240">
        <f>MAIN!$AI$27</f>
        <v>0</v>
      </c>
      <c r="AE16" s="240">
        <f>MAIN!$AI$43</f>
        <v>0</v>
      </c>
      <c r="AF16" s="240">
        <f>MAIN!$AI$11</f>
        <v>0</v>
      </c>
      <c r="AG16" s="240">
        <f>MAIN!$AI$28</f>
        <v>0</v>
      </c>
      <c r="AH16" s="240">
        <f>MAIN!$AI$44</f>
        <v>0</v>
      </c>
      <c r="AI16" s="240">
        <f>MAIN!$AI$12</f>
        <v>0</v>
      </c>
      <c r="AJ16" s="240">
        <f>MAIN!$AI$29</f>
        <v>0</v>
      </c>
      <c r="AK16" s="240">
        <f>MAIN!$AI$45</f>
        <v>0</v>
      </c>
      <c r="AL16" s="240">
        <f>MAIN!$AI$13</f>
        <v>0</v>
      </c>
      <c r="AM16" s="240">
        <f>MAIN!$AI$30</f>
        <v>0</v>
      </c>
      <c r="AN16" s="240">
        <f>MAIN!$AI$46</f>
        <v>0</v>
      </c>
      <c r="AO16" s="240">
        <f>MAIN!$AI$14</f>
        <v>0</v>
      </c>
      <c r="AP16" s="239">
        <f t="shared" ref="AP16" si="6">L16*8+O16*7+R16*6+U16*5+X16*4+AA16*3+AD16*2+AG16*1+AJ16*0</f>
        <v>0</v>
      </c>
      <c r="AQ16" s="239">
        <f t="shared" ref="AQ16" si="7">M16*8+P16*7+S16*6+V16*5+Y16*4+AB16*3+AE16*2+AH16*1+AK16*0</f>
        <v>0</v>
      </c>
      <c r="AR16" s="239">
        <f t="shared" ref="AR16" si="8">AP16+AQ16</f>
        <v>0</v>
      </c>
      <c r="AS16" s="241" t="str">
        <f>MAIN!$AI$33</f>
        <v>NA</v>
      </c>
      <c r="AT16" s="241" t="str">
        <f>MAIN!$AI$49</f>
        <v>NA</v>
      </c>
      <c r="AU16" s="277" t="str">
        <f>MAIN!$AI$17</f>
        <v>NA</v>
      </c>
    </row>
    <row r="17" spans="1:47" ht="25.5" customHeight="1" thickBot="1" x14ac:dyDescent="0.3">
      <c r="A17" s="237">
        <v>10</v>
      </c>
      <c r="B17" s="238" t="str">
        <f>MAIN!B17</f>
        <v>B.ST</v>
      </c>
      <c r="C17" s="239">
        <f>MAIN!B68</f>
        <v>9</v>
      </c>
      <c r="D17" s="239">
        <f>MAIN!B51</f>
        <v>11</v>
      </c>
      <c r="E17" s="239">
        <f t="shared" si="3"/>
        <v>20</v>
      </c>
      <c r="F17" s="240">
        <f>MAIN!$AJ$31</f>
        <v>9</v>
      </c>
      <c r="G17" s="240">
        <f>MAIN!$AJ$47</f>
        <v>11</v>
      </c>
      <c r="H17" s="240">
        <f t="shared" si="4"/>
        <v>20</v>
      </c>
      <c r="I17" s="241">
        <f>MAIN!$AJ$32</f>
        <v>100</v>
      </c>
      <c r="J17" s="241">
        <f>MAIN!$AJ$48</f>
        <v>100</v>
      </c>
      <c r="K17" s="241">
        <f>MAIN!$AJ$16</f>
        <v>100</v>
      </c>
      <c r="L17" s="240">
        <f>MAIN!$AJ$21</f>
        <v>0</v>
      </c>
      <c r="M17" s="240">
        <f>MAIN!$AJ$37</f>
        <v>0</v>
      </c>
      <c r="N17" s="240">
        <f>MAIN!$AJ$5</f>
        <v>0</v>
      </c>
      <c r="O17" s="240">
        <f>MAIN!$AJ$22</f>
        <v>1</v>
      </c>
      <c r="P17" s="240">
        <f>MAIN!$AJ$38</f>
        <v>4</v>
      </c>
      <c r="Q17" s="240">
        <f>MAIN!$AJ$6</f>
        <v>5</v>
      </c>
      <c r="R17" s="240">
        <f>MAIN!$AJ$23</f>
        <v>3</v>
      </c>
      <c r="S17" s="240">
        <f>MAIN!$AJ$39</f>
        <v>3</v>
      </c>
      <c r="T17" s="240">
        <f>MAIN!$AJ$7</f>
        <v>6</v>
      </c>
      <c r="U17" s="240">
        <f>MAIN!$AJ$24</f>
        <v>2</v>
      </c>
      <c r="V17" s="240">
        <f>MAIN!$AJ$40</f>
        <v>2</v>
      </c>
      <c r="W17" s="240">
        <f>MAIN!$AJ$8</f>
        <v>4</v>
      </c>
      <c r="X17" s="240">
        <f>MAIN!$AJ$25</f>
        <v>1</v>
      </c>
      <c r="Y17" s="240">
        <f>MAIN!$AJ$41</f>
        <v>2</v>
      </c>
      <c r="Z17" s="240">
        <f>MAIN!$AJ$9</f>
        <v>3</v>
      </c>
      <c r="AA17" s="240">
        <f>MAIN!$AJ$26</f>
        <v>0</v>
      </c>
      <c r="AB17" s="240">
        <f>MAIN!$AJ$42</f>
        <v>0</v>
      </c>
      <c r="AC17" s="240">
        <f>MAIN!$AJ$10</f>
        <v>0</v>
      </c>
      <c r="AD17" s="240">
        <f>MAIN!$AJ$27</f>
        <v>2</v>
      </c>
      <c r="AE17" s="240">
        <f>MAIN!$AJ$43</f>
        <v>0</v>
      </c>
      <c r="AF17" s="240">
        <f>MAIN!$AJ$11</f>
        <v>2</v>
      </c>
      <c r="AG17" s="240">
        <f>MAIN!$AJ$28</f>
        <v>0</v>
      </c>
      <c r="AH17" s="240">
        <f>MAIN!$AJ$44</f>
        <v>0</v>
      </c>
      <c r="AI17" s="240">
        <f>MAIN!$AJ$12</f>
        <v>0</v>
      </c>
      <c r="AJ17" s="240">
        <f>MAIN!$AJ$29</f>
        <v>0</v>
      </c>
      <c r="AK17" s="240">
        <f>MAIN!$AJ$45</f>
        <v>0</v>
      </c>
      <c r="AL17" s="240">
        <f>MAIN!$AJ$13</f>
        <v>0</v>
      </c>
      <c r="AM17" s="240">
        <f>MAIN!$AJ$30</f>
        <v>9</v>
      </c>
      <c r="AN17" s="240">
        <f>MAIN!$AJ$46</f>
        <v>11</v>
      </c>
      <c r="AO17" s="240">
        <f>MAIN!$AJ$14</f>
        <v>20</v>
      </c>
      <c r="AP17" s="239">
        <f t="shared" si="0"/>
        <v>43</v>
      </c>
      <c r="AQ17" s="239">
        <f t="shared" si="1"/>
        <v>64</v>
      </c>
      <c r="AR17" s="239">
        <f t="shared" si="2"/>
        <v>107</v>
      </c>
      <c r="AS17" s="241">
        <f>MAIN!$AJ$33</f>
        <v>59.722222222222221</v>
      </c>
      <c r="AT17" s="241">
        <f>MAIN!$AJ$49</f>
        <v>72.727272727272734</v>
      </c>
      <c r="AU17" s="277">
        <f>MAIN!$AJ$17</f>
        <v>66.875</v>
      </c>
    </row>
    <row r="18" spans="1:47" ht="25.5" customHeight="1" thickBot="1" x14ac:dyDescent="0.3">
      <c r="A18" s="237">
        <v>11</v>
      </c>
      <c r="B18" s="238" t="str">
        <f>MAIN!B18</f>
        <v>ACC</v>
      </c>
      <c r="C18" s="239">
        <f>MAIN!B69</f>
        <v>9</v>
      </c>
      <c r="D18" s="239">
        <f>MAIN!B52</f>
        <v>11</v>
      </c>
      <c r="E18" s="239">
        <f t="shared" si="3"/>
        <v>20</v>
      </c>
      <c r="F18" s="240">
        <f>MAIN!$AK$31</f>
        <v>9</v>
      </c>
      <c r="G18" s="240">
        <f>MAIN!$AK$47</f>
        <v>11</v>
      </c>
      <c r="H18" s="240">
        <f t="shared" si="4"/>
        <v>20</v>
      </c>
      <c r="I18" s="241">
        <f>MAIN!$AK$32</f>
        <v>100</v>
      </c>
      <c r="J18" s="241">
        <f>MAIN!$AK$48</f>
        <v>100</v>
      </c>
      <c r="K18" s="241">
        <f>MAIN!$AK$16</f>
        <v>100</v>
      </c>
      <c r="L18" s="240">
        <f>MAIN!$AK$21</f>
        <v>0</v>
      </c>
      <c r="M18" s="240">
        <f>MAIN!$AK$37</f>
        <v>0</v>
      </c>
      <c r="N18" s="240">
        <f>MAIN!$AK$5</f>
        <v>0</v>
      </c>
      <c r="O18" s="240">
        <f>MAIN!$AK$22</f>
        <v>1</v>
      </c>
      <c r="P18" s="240">
        <f>MAIN!$AK$38</f>
        <v>1</v>
      </c>
      <c r="Q18" s="240">
        <f>MAIN!$AK$6</f>
        <v>2</v>
      </c>
      <c r="R18" s="240">
        <f>MAIN!$AK$23</f>
        <v>1</v>
      </c>
      <c r="S18" s="240">
        <f>MAIN!$AK$39</f>
        <v>3</v>
      </c>
      <c r="T18" s="240">
        <f>MAIN!$AK$7</f>
        <v>4</v>
      </c>
      <c r="U18" s="240">
        <f>MAIN!$AK$24</f>
        <v>1</v>
      </c>
      <c r="V18" s="240">
        <f>MAIN!$AK$40</f>
        <v>2</v>
      </c>
      <c r="W18" s="240">
        <f>MAIN!$AK$8</f>
        <v>3</v>
      </c>
      <c r="X18" s="240">
        <f>MAIN!$AK$25</f>
        <v>1</v>
      </c>
      <c r="Y18" s="240">
        <f>MAIN!$AK$41</f>
        <v>3</v>
      </c>
      <c r="Z18" s="240">
        <f>MAIN!$AK$9</f>
        <v>4</v>
      </c>
      <c r="AA18" s="240">
        <f>MAIN!$AK$26</f>
        <v>3</v>
      </c>
      <c r="AB18" s="240">
        <f>MAIN!$AK$42</f>
        <v>1</v>
      </c>
      <c r="AC18" s="240">
        <f>MAIN!$AK$10</f>
        <v>4</v>
      </c>
      <c r="AD18" s="240">
        <f>MAIN!$AK$27</f>
        <v>2</v>
      </c>
      <c r="AE18" s="240">
        <f>MAIN!$AK$43</f>
        <v>1</v>
      </c>
      <c r="AF18" s="240">
        <f>MAIN!$AK$11</f>
        <v>3</v>
      </c>
      <c r="AG18" s="240">
        <f>MAIN!$AK$28</f>
        <v>0</v>
      </c>
      <c r="AH18" s="240">
        <f>MAIN!$AK$44</f>
        <v>0</v>
      </c>
      <c r="AI18" s="240">
        <f>MAIN!$AK$12</f>
        <v>0</v>
      </c>
      <c r="AJ18" s="240">
        <f>MAIN!$AK$29</f>
        <v>0</v>
      </c>
      <c r="AK18" s="240">
        <f>MAIN!$AK$45</f>
        <v>0</v>
      </c>
      <c r="AL18" s="240">
        <f>MAIN!$AK$13</f>
        <v>0</v>
      </c>
      <c r="AM18" s="240">
        <f>MAIN!$AK$30</f>
        <v>9</v>
      </c>
      <c r="AN18" s="240">
        <f>MAIN!$AK$46</f>
        <v>11</v>
      </c>
      <c r="AO18" s="240">
        <f>MAIN!$AK$14</f>
        <v>20</v>
      </c>
      <c r="AP18" s="239">
        <f t="shared" si="0"/>
        <v>35</v>
      </c>
      <c r="AQ18" s="239">
        <f t="shared" si="1"/>
        <v>52</v>
      </c>
      <c r="AR18" s="239">
        <f t="shared" si="2"/>
        <v>87</v>
      </c>
      <c r="AS18" s="241">
        <f>MAIN!$AK$33</f>
        <v>48.611111111111107</v>
      </c>
      <c r="AT18" s="241">
        <f>MAIN!$AK$49</f>
        <v>59.090909090909093</v>
      </c>
      <c r="AU18" s="277">
        <f>MAIN!$AK$17</f>
        <v>54.374999999999993</v>
      </c>
    </row>
    <row r="19" spans="1:47" ht="25.5" customHeight="1" thickBot="1" x14ac:dyDescent="0.3">
      <c r="A19" s="237">
        <v>12</v>
      </c>
      <c r="B19" s="238" t="str">
        <f>MAIN!B19</f>
        <v>IP</v>
      </c>
      <c r="C19" s="239">
        <f>MAIN!B70</f>
        <v>4</v>
      </c>
      <c r="D19" s="239">
        <f>MAIN!B53</f>
        <v>6</v>
      </c>
      <c r="E19" s="239">
        <f t="shared" si="3"/>
        <v>10</v>
      </c>
      <c r="F19" s="240">
        <f>MAIN!$AL$31</f>
        <v>4</v>
      </c>
      <c r="G19" s="240">
        <f>MAIN!$AL$47</f>
        <v>6</v>
      </c>
      <c r="H19" s="240">
        <f t="shared" si="4"/>
        <v>10</v>
      </c>
      <c r="I19" s="241">
        <f>MAIN!$AL$32</f>
        <v>100</v>
      </c>
      <c r="J19" s="241">
        <f>MAIN!$AL$48</f>
        <v>100</v>
      </c>
      <c r="K19" s="241">
        <f>MAIN!$AL$16</f>
        <v>100</v>
      </c>
      <c r="L19" s="240">
        <f>MAIN!$AL$21</f>
        <v>1</v>
      </c>
      <c r="M19" s="240">
        <f>MAIN!$AL$37</f>
        <v>0</v>
      </c>
      <c r="N19" s="240">
        <f>MAIN!$AL$5</f>
        <v>1</v>
      </c>
      <c r="O19" s="240">
        <f>MAIN!$AL$22</f>
        <v>0</v>
      </c>
      <c r="P19" s="240">
        <f>MAIN!$AL$38</f>
        <v>1</v>
      </c>
      <c r="Q19" s="240">
        <f>MAIN!$AL$6</f>
        <v>1</v>
      </c>
      <c r="R19" s="240">
        <f>MAIN!$AL$23</f>
        <v>0</v>
      </c>
      <c r="S19" s="240">
        <f>MAIN!$AL$39</f>
        <v>1</v>
      </c>
      <c r="T19" s="240">
        <f>MAIN!$AL$7</f>
        <v>1</v>
      </c>
      <c r="U19" s="240">
        <f>MAIN!$AL$24</f>
        <v>0</v>
      </c>
      <c r="V19" s="240">
        <f>MAIN!$AL$40</f>
        <v>0</v>
      </c>
      <c r="W19" s="240">
        <f>MAIN!$AL$8</f>
        <v>0</v>
      </c>
      <c r="X19" s="240">
        <f>MAIN!$AL$25</f>
        <v>2</v>
      </c>
      <c r="Y19" s="240">
        <f>MAIN!$AL$41</f>
        <v>3</v>
      </c>
      <c r="Z19" s="240">
        <f>MAIN!$AL$9</f>
        <v>5</v>
      </c>
      <c r="AA19" s="240">
        <f>MAIN!$AL$26</f>
        <v>0</v>
      </c>
      <c r="AB19" s="240">
        <f>MAIN!$AL$42</f>
        <v>1</v>
      </c>
      <c r="AC19" s="240">
        <f>MAIN!$AL$10</f>
        <v>1</v>
      </c>
      <c r="AD19" s="240">
        <f>MAIN!$AL$27</f>
        <v>1</v>
      </c>
      <c r="AE19" s="240">
        <f>MAIN!$AL$43</f>
        <v>0</v>
      </c>
      <c r="AF19" s="240">
        <f>MAIN!$AL$11</f>
        <v>1</v>
      </c>
      <c r="AG19" s="240">
        <f>MAIN!$AL$28</f>
        <v>0</v>
      </c>
      <c r="AH19" s="240">
        <f>MAIN!$AL$44</f>
        <v>0</v>
      </c>
      <c r="AI19" s="240">
        <f>MAIN!$AL$12</f>
        <v>0</v>
      </c>
      <c r="AJ19" s="240">
        <f>MAIN!$AL$29</f>
        <v>0</v>
      </c>
      <c r="AK19" s="240">
        <f>MAIN!$AL$45</f>
        <v>0</v>
      </c>
      <c r="AL19" s="240">
        <f>MAIN!$AL$13</f>
        <v>0</v>
      </c>
      <c r="AM19" s="240">
        <f>MAIN!$AL$30</f>
        <v>4</v>
      </c>
      <c r="AN19" s="240">
        <f>MAIN!$AL$46</f>
        <v>6</v>
      </c>
      <c r="AO19" s="240">
        <f>MAIN!$AL$14</f>
        <v>10</v>
      </c>
      <c r="AP19" s="239">
        <f t="shared" si="0"/>
        <v>18</v>
      </c>
      <c r="AQ19" s="239">
        <f t="shared" si="1"/>
        <v>28</v>
      </c>
      <c r="AR19" s="239">
        <f t="shared" si="2"/>
        <v>46</v>
      </c>
      <c r="AS19" s="241">
        <f>MAIN!$AL$33</f>
        <v>56.25</v>
      </c>
      <c r="AT19" s="241">
        <f>MAIN!$AL$49</f>
        <v>58.333333333333336</v>
      </c>
      <c r="AU19" s="277">
        <f>MAIN!$AL$17</f>
        <v>57.499999999999993</v>
      </c>
    </row>
    <row r="20" spans="1:47" ht="25.5" customHeight="1" thickBot="1" x14ac:dyDescent="0.3">
      <c r="A20" s="242">
        <v>13</v>
      </c>
      <c r="B20" s="238" t="str">
        <f>MAIN!B20</f>
        <v>CS</v>
      </c>
      <c r="C20" s="243">
        <f>MAIN!B71</f>
        <v>14</v>
      </c>
      <c r="D20" s="243">
        <f>MAIN!B54</f>
        <v>11</v>
      </c>
      <c r="E20" s="243">
        <f t="shared" si="3"/>
        <v>25</v>
      </c>
      <c r="F20" s="240">
        <f>MAIN!$AM$31</f>
        <v>14</v>
      </c>
      <c r="G20" s="240">
        <f>MAIN!$AM$47</f>
        <v>11</v>
      </c>
      <c r="H20" s="240">
        <f t="shared" si="4"/>
        <v>25</v>
      </c>
      <c r="I20" s="241">
        <f>MAIN!$AM$32</f>
        <v>100</v>
      </c>
      <c r="J20" s="241">
        <f>MAIN!$AM$48</f>
        <v>100</v>
      </c>
      <c r="K20" s="241">
        <f>MAIN!$AM$16</f>
        <v>100</v>
      </c>
      <c r="L20" s="240">
        <f>MAIN!$AM$21</f>
        <v>0</v>
      </c>
      <c r="M20" s="240">
        <f>MAIN!$AM$37</f>
        <v>1</v>
      </c>
      <c r="N20" s="240">
        <f>MAIN!$AM$5</f>
        <v>1</v>
      </c>
      <c r="O20" s="240">
        <f>MAIN!$AM$22</f>
        <v>4</v>
      </c>
      <c r="P20" s="240">
        <f>MAIN!$AM$38</f>
        <v>0</v>
      </c>
      <c r="Q20" s="240">
        <f>MAIN!$AM$6</f>
        <v>4</v>
      </c>
      <c r="R20" s="240">
        <f>MAIN!$AM$23</f>
        <v>1</v>
      </c>
      <c r="S20" s="240">
        <f>MAIN!$AM$39</f>
        <v>1</v>
      </c>
      <c r="T20" s="240">
        <f>MAIN!$AM$7</f>
        <v>2</v>
      </c>
      <c r="U20" s="240">
        <f>MAIN!$AM$24</f>
        <v>2</v>
      </c>
      <c r="V20" s="240">
        <f>MAIN!$AM$40</f>
        <v>9</v>
      </c>
      <c r="W20" s="240">
        <f>MAIN!$AM$8</f>
        <v>11</v>
      </c>
      <c r="X20" s="240">
        <f>MAIN!$AM$25</f>
        <v>2</v>
      </c>
      <c r="Y20" s="240">
        <f>MAIN!$AM$41</f>
        <v>0</v>
      </c>
      <c r="Z20" s="240">
        <f>MAIN!$AM$9</f>
        <v>2</v>
      </c>
      <c r="AA20" s="240">
        <f>MAIN!$AM$26</f>
        <v>5</v>
      </c>
      <c r="AB20" s="240">
        <f>MAIN!$AM$42</f>
        <v>0</v>
      </c>
      <c r="AC20" s="240">
        <f>MAIN!$AM$10</f>
        <v>5</v>
      </c>
      <c r="AD20" s="240">
        <f>MAIN!$AM$27</f>
        <v>0</v>
      </c>
      <c r="AE20" s="240">
        <f>MAIN!$AM$43</f>
        <v>0</v>
      </c>
      <c r="AF20" s="240">
        <f>MAIN!$AM$11</f>
        <v>0</v>
      </c>
      <c r="AG20" s="240">
        <f>MAIN!$AM$28</f>
        <v>0</v>
      </c>
      <c r="AH20" s="240">
        <f>MAIN!$AM$44</f>
        <v>0</v>
      </c>
      <c r="AI20" s="240">
        <f>MAIN!$AM$12</f>
        <v>0</v>
      </c>
      <c r="AJ20" s="240">
        <f>MAIN!$AM$29</f>
        <v>0</v>
      </c>
      <c r="AK20" s="240">
        <f>MAIN!$AM$45</f>
        <v>0</v>
      </c>
      <c r="AL20" s="240">
        <f>MAIN!$AM$13</f>
        <v>0</v>
      </c>
      <c r="AM20" s="240">
        <f>MAIN!$AM$30</f>
        <v>14</v>
      </c>
      <c r="AN20" s="240">
        <f>MAIN!$AM$46</f>
        <v>11</v>
      </c>
      <c r="AO20" s="240">
        <f>MAIN!$AM$14</f>
        <v>25</v>
      </c>
      <c r="AP20" s="239">
        <f t="shared" si="0"/>
        <v>67</v>
      </c>
      <c r="AQ20" s="239">
        <f t="shared" si="1"/>
        <v>59</v>
      </c>
      <c r="AR20" s="239">
        <f t="shared" si="2"/>
        <v>126</v>
      </c>
      <c r="AS20" s="241">
        <f>MAIN!$AM$33</f>
        <v>59.821428571428569</v>
      </c>
      <c r="AT20" s="241">
        <f>MAIN!$AM$49</f>
        <v>67.045454545454547</v>
      </c>
      <c r="AU20" s="277">
        <f>MAIN!$AM$17</f>
        <v>63</v>
      </c>
    </row>
    <row r="21" spans="1:47" ht="16.5" thickBot="1" x14ac:dyDescent="0.3">
      <c r="A21" s="512" t="s">
        <v>125</v>
      </c>
      <c r="B21" s="513"/>
      <c r="C21" s="244">
        <f>MAIN!S41</f>
        <v>38</v>
      </c>
      <c r="D21" s="244">
        <f>MAIN!S40</f>
        <v>41</v>
      </c>
      <c r="E21" s="244">
        <f>C21+D21</f>
        <v>79</v>
      </c>
      <c r="F21" s="245">
        <f>MAIN!K50</f>
        <v>38</v>
      </c>
      <c r="G21" s="245">
        <f>MAIN!K46</f>
        <v>41</v>
      </c>
      <c r="H21" s="245">
        <f>F21+G21</f>
        <v>79</v>
      </c>
      <c r="I21" s="245">
        <f>MAIN!N50</f>
        <v>100</v>
      </c>
      <c r="J21" s="245">
        <f>MAIN!N46</f>
        <v>100</v>
      </c>
      <c r="K21" s="245">
        <f>MAIN!N42</f>
        <v>100</v>
      </c>
      <c r="L21" s="245">
        <f>MAIN!F42</f>
        <v>17</v>
      </c>
      <c r="M21" s="245">
        <f>MAIN!H42</f>
        <v>41</v>
      </c>
      <c r="N21" s="245">
        <f>L21+M21</f>
        <v>58</v>
      </c>
      <c r="O21" s="245">
        <f>MAIN!F43</f>
        <v>20</v>
      </c>
      <c r="P21" s="245">
        <f>MAIN!H43</f>
        <v>39</v>
      </c>
      <c r="Q21" s="245">
        <f>O21+P21</f>
        <v>59</v>
      </c>
      <c r="R21" s="245">
        <f>MAIN!F44</f>
        <v>33</v>
      </c>
      <c r="S21" s="245">
        <f>MAIN!H44</f>
        <v>38</v>
      </c>
      <c r="T21" s="245">
        <f>R21+S21</f>
        <v>71</v>
      </c>
      <c r="U21" s="245">
        <f>MAIN!F45</f>
        <v>28</v>
      </c>
      <c r="V21" s="245">
        <f>MAIN!H45</f>
        <v>33</v>
      </c>
      <c r="W21" s="245">
        <f>U21+V21</f>
        <v>61</v>
      </c>
      <c r="X21" s="245">
        <f>MAIN!F46</f>
        <v>38</v>
      </c>
      <c r="Y21" s="245">
        <f>MAIN!H46</f>
        <v>25</v>
      </c>
      <c r="Z21" s="245">
        <f>X21+Y21</f>
        <v>63</v>
      </c>
      <c r="AA21" s="245">
        <f>MAIN!F47</f>
        <v>25</v>
      </c>
      <c r="AB21" s="245">
        <f>MAIN!H47</f>
        <v>14</v>
      </c>
      <c r="AC21" s="245">
        <f>AA21+AB21</f>
        <v>39</v>
      </c>
      <c r="AD21" s="245">
        <f>MAIN!F48</f>
        <v>23</v>
      </c>
      <c r="AE21" s="245">
        <f>MAIN!H48</f>
        <v>14</v>
      </c>
      <c r="AF21" s="245">
        <f>AD21+AE21</f>
        <v>37</v>
      </c>
      <c r="AG21" s="245">
        <f>MAIN!F49</f>
        <v>6</v>
      </c>
      <c r="AH21" s="245">
        <f>MAIN!H49</f>
        <v>1</v>
      </c>
      <c r="AI21" s="245">
        <f>AG21+AH21</f>
        <v>7</v>
      </c>
      <c r="AJ21" s="245">
        <f>MAIN!F50</f>
        <v>0</v>
      </c>
      <c r="AK21" s="245">
        <f>MAIN!H50</f>
        <v>0</v>
      </c>
      <c r="AL21" s="245">
        <f>AJ21+AK21</f>
        <v>0</v>
      </c>
      <c r="AM21" s="245">
        <f>SUM(MAIN!F42:F50)</f>
        <v>190</v>
      </c>
      <c r="AN21" s="245">
        <f>SUM(MAIN!H42:H50)</f>
        <v>205</v>
      </c>
      <c r="AO21" s="245">
        <f>AM21+AN21</f>
        <v>395</v>
      </c>
      <c r="AP21" s="245">
        <f t="shared" ref="AP21:AR21" si="9">SUM(AP6:AP20)</f>
        <v>893</v>
      </c>
      <c r="AQ21" s="245">
        <f t="shared" si="9"/>
        <v>1165</v>
      </c>
      <c r="AR21" s="245">
        <f t="shared" si="9"/>
        <v>2058</v>
      </c>
      <c r="AS21" s="246">
        <f>MAIN!T44</f>
        <v>58.75</v>
      </c>
      <c r="AT21" s="246">
        <f>MAIN!U44</f>
        <v>71.036585365853654</v>
      </c>
      <c r="AU21" s="246">
        <f>MAIN!S44</f>
        <v>65.12658227848101</v>
      </c>
    </row>
    <row r="22" spans="1:47" x14ac:dyDescent="0.25">
      <c r="A22" s="23"/>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row>
    <row r="23" spans="1:47" x14ac:dyDescent="0.25">
      <c r="A23" s="23"/>
      <c r="S23" s="511"/>
      <c r="T23" s="511"/>
    </row>
    <row r="24" spans="1:47" x14ac:dyDescent="0.25">
      <c r="A24" s="23"/>
    </row>
    <row r="25" spans="1:47" ht="18.75" x14ac:dyDescent="0.25">
      <c r="A25" s="23"/>
      <c r="C25" s="226" t="str">
        <f>'VIDYALAYA INFO'!G7</f>
        <v>LALIT KUMAR</v>
      </c>
      <c r="D25" s="161"/>
      <c r="E25" s="161"/>
      <c r="F25" s="161"/>
      <c r="G25" s="161"/>
      <c r="H25" s="161"/>
      <c r="I25" s="161"/>
      <c r="J25" s="161"/>
      <c r="K25" s="161"/>
      <c r="L25" s="161"/>
      <c r="M25" s="161"/>
      <c r="N25" s="161"/>
      <c r="O25" s="161"/>
      <c r="P25" s="161"/>
      <c r="Q25" s="161"/>
      <c r="R25" s="161"/>
      <c r="S25" s="161"/>
    </row>
    <row r="26" spans="1:47" x14ac:dyDescent="0.25">
      <c r="A26" s="23"/>
    </row>
    <row r="27" spans="1:47" ht="18.75" x14ac:dyDescent="0.25">
      <c r="C27" s="226" t="s">
        <v>96</v>
      </c>
      <c r="D27" s="161"/>
      <c r="E27" s="161"/>
      <c r="F27" s="161"/>
      <c r="G27" s="161"/>
      <c r="H27" s="161"/>
      <c r="I27" s="161"/>
      <c r="J27" s="161"/>
      <c r="K27" s="161"/>
      <c r="L27" s="161"/>
      <c r="M27" s="161"/>
    </row>
  </sheetData>
  <sheetProtection selectLockedCells="1" selectUnlockedCells="1"/>
  <mergeCells count="23">
    <mergeCell ref="S23:T23"/>
    <mergeCell ref="A21:B21"/>
    <mergeCell ref="A1:AU1"/>
    <mergeCell ref="A2:AU2"/>
    <mergeCell ref="AD4:AF4"/>
    <mergeCell ref="AG4:AI4"/>
    <mergeCell ref="AJ4:AL4"/>
    <mergeCell ref="AM4:AO4"/>
    <mergeCell ref="AP4:AR4"/>
    <mergeCell ref="AS4:AU4"/>
    <mergeCell ref="L3:AL3"/>
    <mergeCell ref="R4:T4"/>
    <mergeCell ref="U4:W4"/>
    <mergeCell ref="X4:Z4"/>
    <mergeCell ref="AA4:AC4"/>
    <mergeCell ref="AM3:AU3"/>
    <mergeCell ref="L4:N4"/>
    <mergeCell ref="O4:Q4"/>
    <mergeCell ref="A3:A5"/>
    <mergeCell ref="B3:B5"/>
    <mergeCell ref="C3:E4"/>
    <mergeCell ref="F3:H4"/>
    <mergeCell ref="I3:K4"/>
  </mergeCells>
  <printOptions horizontalCentered="1" verticalCentered="1"/>
  <pageMargins left="0.19685039370078741" right="0.15748031496062992" top="0.74803149606299213" bottom="0.74803149606299213" header="0.31496062992125984" footer="0.31496062992125984"/>
  <pageSetup paperSize="9" scale="57"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1:K12"/>
  <sheetViews>
    <sheetView workbookViewId="0">
      <selection activeCell="E5" sqref="E5"/>
    </sheetView>
  </sheetViews>
  <sheetFormatPr defaultRowHeight="15" x14ac:dyDescent="0.25"/>
  <cols>
    <col min="3" max="3" width="11.85546875" customWidth="1"/>
    <col min="4" max="4" width="14.42578125" customWidth="1"/>
    <col min="5" max="5" width="66.42578125" customWidth="1"/>
  </cols>
  <sheetData>
    <row r="1" spans="2:11" ht="18.75" x14ac:dyDescent="0.3">
      <c r="B1" s="227"/>
      <c r="C1" s="488" t="s">
        <v>223</v>
      </c>
      <c r="D1" s="488"/>
      <c r="E1" s="488"/>
      <c r="F1" s="488"/>
      <c r="G1" s="488"/>
      <c r="H1" s="488"/>
      <c r="I1" s="227"/>
      <c r="J1" s="227"/>
      <c r="K1" s="227"/>
    </row>
    <row r="2" spans="2:11" ht="18.75" x14ac:dyDescent="0.3">
      <c r="B2" s="227"/>
      <c r="C2" s="488" t="s">
        <v>157</v>
      </c>
      <c r="D2" s="488"/>
      <c r="E2" s="488"/>
      <c r="F2" s="488"/>
      <c r="G2" s="488"/>
      <c r="H2" s="488"/>
      <c r="I2" s="227"/>
      <c r="J2" s="227"/>
      <c r="K2" s="227"/>
    </row>
    <row r="3" spans="2:11" ht="15.75" thickBot="1" x14ac:dyDescent="0.3"/>
    <row r="4" spans="2:11" ht="19.5" thickBot="1" x14ac:dyDescent="0.3">
      <c r="D4" s="170" t="s">
        <v>137</v>
      </c>
      <c r="E4" s="171" t="s">
        <v>138</v>
      </c>
    </row>
    <row r="5" spans="2:11" ht="63.75" customHeight="1" thickBot="1" x14ac:dyDescent="0.3">
      <c r="D5" s="172" t="s">
        <v>169</v>
      </c>
      <c r="E5" s="173" t="s">
        <v>169</v>
      </c>
    </row>
    <row r="10" spans="2:11" ht="18.75" x14ac:dyDescent="0.3">
      <c r="D10" s="150" t="str">
        <f>'VIDYALAYA INFO'!G7</f>
        <v>LALIT KUMAR</v>
      </c>
    </row>
    <row r="11" spans="2:11" ht="15" customHeight="1" x14ac:dyDescent="0.25"/>
    <row r="12" spans="2:11" ht="18.75" x14ac:dyDescent="0.3">
      <c r="D12" s="150" t="s">
        <v>96</v>
      </c>
      <c r="E12" s="150"/>
    </row>
  </sheetData>
  <mergeCells count="2">
    <mergeCell ref="C1:H1"/>
    <mergeCell ref="C2:H2"/>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M11"/>
  <sheetViews>
    <sheetView workbookViewId="0">
      <selection sqref="A1:G1"/>
    </sheetView>
  </sheetViews>
  <sheetFormatPr defaultRowHeight="15" x14ac:dyDescent="0.25"/>
  <cols>
    <col min="6" max="6" width="17.42578125" customWidth="1"/>
    <col min="7" max="7" width="51.140625" customWidth="1"/>
    <col min="8" max="8" width="48.7109375" customWidth="1"/>
  </cols>
  <sheetData>
    <row r="1" spans="1:13" ht="18.75" x14ac:dyDescent="0.3">
      <c r="A1" s="488" t="s">
        <v>205</v>
      </c>
      <c r="B1" s="488"/>
      <c r="C1" s="488"/>
      <c r="D1" s="488"/>
      <c r="E1" s="488"/>
      <c r="F1" s="488"/>
      <c r="G1" s="488"/>
      <c r="H1" s="227"/>
      <c r="I1" s="227"/>
      <c r="J1" s="227"/>
      <c r="K1" s="227"/>
      <c r="L1" s="227"/>
      <c r="M1" s="227"/>
    </row>
    <row r="2" spans="1:13" ht="18.75" x14ac:dyDescent="0.3">
      <c r="A2" s="488" t="s">
        <v>159</v>
      </c>
      <c r="B2" s="488"/>
      <c r="C2" s="488"/>
      <c r="D2" s="488"/>
      <c r="E2" s="488"/>
      <c r="F2" s="488"/>
      <c r="G2" s="488"/>
      <c r="H2" s="227"/>
      <c r="I2" s="227"/>
      <c r="J2" s="227"/>
      <c r="K2" s="227"/>
      <c r="L2" s="227"/>
      <c r="M2" s="228"/>
    </row>
    <row r="3" spans="1:13" ht="15.75" thickBot="1" x14ac:dyDescent="0.3">
      <c r="A3" s="153"/>
    </row>
    <row r="4" spans="1:13" ht="38.25" customHeight="1" thickBot="1" x14ac:dyDescent="0.3">
      <c r="B4" s="170" t="s">
        <v>158</v>
      </c>
      <c r="C4" s="517" t="s">
        <v>84</v>
      </c>
      <c r="D4" s="518"/>
      <c r="E4" s="518"/>
      <c r="F4" s="519"/>
      <c r="G4" s="171" t="s">
        <v>83</v>
      </c>
    </row>
    <row r="5" spans="1:13" ht="75.75" customHeight="1" thickBot="1" x14ac:dyDescent="0.3">
      <c r="B5" s="172" t="s">
        <v>169</v>
      </c>
      <c r="C5" s="520"/>
      <c r="D5" s="521"/>
      <c r="E5" s="521"/>
      <c r="F5" s="522"/>
      <c r="G5" s="174"/>
    </row>
    <row r="6" spans="1:13" ht="18.75" x14ac:dyDescent="0.3">
      <c r="A6" s="13"/>
    </row>
    <row r="7" spans="1:13" x14ac:dyDescent="0.25">
      <c r="A7" s="157"/>
    </row>
    <row r="8" spans="1:13" x14ac:dyDescent="0.25">
      <c r="A8" s="157"/>
    </row>
    <row r="9" spans="1:13" ht="18.75" x14ac:dyDescent="0.3">
      <c r="B9" s="150" t="str">
        <f>'VIDYALAYA INFO'!G7</f>
        <v>LALIT KUMAR</v>
      </c>
    </row>
    <row r="11" spans="1:13" ht="18.75" x14ac:dyDescent="0.3">
      <c r="B11" s="150" t="s">
        <v>96</v>
      </c>
      <c r="C11" s="150"/>
      <c r="D11" s="150"/>
    </row>
  </sheetData>
  <mergeCells count="4">
    <mergeCell ref="A1:G1"/>
    <mergeCell ref="C4:F4"/>
    <mergeCell ref="C5:F5"/>
    <mergeCell ref="A2:G2"/>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13"/>
  <sheetViews>
    <sheetView workbookViewId="0">
      <selection activeCell="F11" sqref="F11"/>
    </sheetView>
  </sheetViews>
  <sheetFormatPr defaultRowHeight="15" x14ac:dyDescent="0.25"/>
  <cols>
    <col min="4" max="4" width="52.7109375" customWidth="1"/>
  </cols>
  <sheetData>
    <row r="1" spans="1:12" ht="18.75" x14ac:dyDescent="0.3">
      <c r="A1" s="488" t="s">
        <v>206</v>
      </c>
      <c r="B1" s="488"/>
      <c r="C1" s="488"/>
      <c r="D1" s="488"/>
      <c r="E1" s="488"/>
      <c r="F1" s="488"/>
      <c r="G1" s="488"/>
      <c r="H1" s="488"/>
      <c r="I1" s="488"/>
      <c r="J1" s="227"/>
      <c r="K1" s="227"/>
      <c r="L1" s="227"/>
    </row>
    <row r="2" spans="1:12" ht="18.75" x14ac:dyDescent="0.3">
      <c r="A2" s="488" t="s">
        <v>160</v>
      </c>
      <c r="B2" s="488"/>
      <c r="C2" s="488"/>
      <c r="D2" s="488"/>
      <c r="E2" s="488"/>
      <c r="F2" s="488"/>
      <c r="G2" s="488"/>
      <c r="H2" s="488"/>
      <c r="I2" s="488"/>
      <c r="J2" s="227"/>
      <c r="K2" s="227"/>
      <c r="L2" s="227"/>
    </row>
    <row r="3" spans="1:12" ht="15.75" thickBot="1" x14ac:dyDescent="0.3">
      <c r="A3" s="153"/>
    </row>
    <row r="4" spans="1:12" ht="33" customHeight="1" thickBot="1" x14ac:dyDescent="0.3">
      <c r="C4" s="175" t="s">
        <v>143</v>
      </c>
      <c r="D4" s="176" t="s">
        <v>144</v>
      </c>
      <c r="E4" s="176">
        <v>2012</v>
      </c>
      <c r="F4" s="176">
        <v>2013</v>
      </c>
      <c r="G4" s="176">
        <v>2014</v>
      </c>
      <c r="H4" s="176">
        <v>2015</v>
      </c>
      <c r="I4" s="176">
        <v>2016</v>
      </c>
    </row>
    <row r="5" spans="1:12" ht="102" customHeight="1" thickBot="1" x14ac:dyDescent="0.3">
      <c r="C5" s="158">
        <v>1</v>
      </c>
      <c r="D5" s="177" t="str">
        <f>'VIDYALAYA INFO'!G4</f>
        <v>KENDRIYA VIDYALAYA HOLTA CAMP , PALAMPUR</v>
      </c>
      <c r="E5" s="177" t="s">
        <v>169</v>
      </c>
      <c r="F5" s="177" t="s">
        <v>169</v>
      </c>
      <c r="G5" s="177" t="s">
        <v>169</v>
      </c>
      <c r="H5" s="177" t="s">
        <v>169</v>
      </c>
      <c r="I5" s="279">
        <v>1</v>
      </c>
    </row>
    <row r="6" spans="1:12" x14ac:dyDescent="0.25">
      <c r="A6" s="157"/>
    </row>
    <row r="7" spans="1:12" x14ac:dyDescent="0.25">
      <c r="A7" s="151"/>
    </row>
    <row r="8" spans="1:12" x14ac:dyDescent="0.25">
      <c r="A8" s="151"/>
    </row>
    <row r="10" spans="1:12" ht="18.75" x14ac:dyDescent="0.3">
      <c r="E10" s="150"/>
      <c r="F10" s="150"/>
    </row>
    <row r="11" spans="1:12" ht="18.75" x14ac:dyDescent="0.3">
      <c r="C11" s="150" t="str">
        <f>'VIDYALAYA INFO'!G7</f>
        <v>LALIT KUMAR</v>
      </c>
    </row>
    <row r="13" spans="1:12" ht="18.75" x14ac:dyDescent="0.3">
      <c r="C13" s="150" t="s">
        <v>96</v>
      </c>
    </row>
  </sheetData>
  <mergeCells count="2">
    <mergeCell ref="A1:I1"/>
    <mergeCell ref="A2:I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1"/>
  <sheetViews>
    <sheetView workbookViewId="0">
      <selection sqref="A1:E1"/>
    </sheetView>
  </sheetViews>
  <sheetFormatPr defaultRowHeight="15" x14ac:dyDescent="0.25"/>
  <cols>
    <col min="4" max="4" width="51" customWidth="1"/>
    <col min="5" max="5" width="50.7109375" customWidth="1"/>
  </cols>
  <sheetData>
    <row r="1" spans="1:11" ht="21.75" x14ac:dyDescent="0.3">
      <c r="A1" s="488" t="s">
        <v>207</v>
      </c>
      <c r="B1" s="488"/>
      <c r="C1" s="488"/>
      <c r="D1" s="488"/>
      <c r="E1" s="488"/>
      <c r="F1" s="247"/>
      <c r="G1" s="247"/>
      <c r="H1" s="247"/>
      <c r="I1" s="247"/>
      <c r="J1" s="247"/>
    </row>
    <row r="2" spans="1:11" ht="18.75" x14ac:dyDescent="0.3">
      <c r="A2" s="488" t="s">
        <v>164</v>
      </c>
      <c r="B2" s="488"/>
      <c r="C2" s="488"/>
      <c r="D2" s="488"/>
      <c r="E2" s="488"/>
      <c r="F2" s="247"/>
      <c r="G2" s="247"/>
      <c r="H2" s="247"/>
      <c r="I2" s="247"/>
      <c r="J2" s="247"/>
      <c r="K2" s="247"/>
    </row>
    <row r="3" spans="1:11" ht="15.75" thickBot="1" x14ac:dyDescent="0.3"/>
    <row r="4" spans="1:11" ht="28.5" customHeight="1" thickBot="1" x14ac:dyDescent="0.3">
      <c r="C4" s="248" t="s">
        <v>161</v>
      </c>
      <c r="D4" s="249" t="s">
        <v>162</v>
      </c>
      <c r="E4" s="249" t="s">
        <v>163</v>
      </c>
    </row>
    <row r="5" spans="1:11" ht="67.5" customHeight="1" thickBot="1" x14ac:dyDescent="0.3">
      <c r="C5" s="28" t="s">
        <v>169</v>
      </c>
      <c r="D5" s="29" t="s">
        <v>169</v>
      </c>
      <c r="E5" s="29" t="s">
        <v>169</v>
      </c>
    </row>
    <row r="9" spans="1:11" ht="18.75" x14ac:dyDescent="0.3">
      <c r="C9" s="150" t="str">
        <f>'VIDYALAYA INFO'!G7</f>
        <v>LALIT KUMAR</v>
      </c>
    </row>
    <row r="11" spans="1:11" ht="18.75" x14ac:dyDescent="0.3">
      <c r="C11" s="150" t="s">
        <v>96</v>
      </c>
      <c r="D11" s="150"/>
      <c r="E11" s="150"/>
    </row>
  </sheetData>
  <mergeCells count="2">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Manual</vt:lpstr>
      <vt:lpstr>VIDYALAYA INFO</vt:lpstr>
      <vt:lpstr>PASTE DATA</vt:lpstr>
      <vt:lpstr>ENTRY</vt:lpstr>
      <vt:lpstr>DATA</vt:lpstr>
      <vt:lpstr>MAIN</vt:lpstr>
      <vt:lpstr>12A</vt:lpstr>
      <vt:lpstr>12B</vt:lpstr>
      <vt:lpstr>12C</vt:lpstr>
      <vt:lpstr>12D</vt:lpstr>
      <vt:lpstr>12E</vt:lpstr>
      <vt:lpstr>12F</vt:lpstr>
      <vt:lpstr>12G</vt:lpstr>
      <vt:lpstr>12H</vt:lpstr>
      <vt:lpstr>12I</vt:lpstr>
      <vt:lpstr>12J</vt:lpstr>
      <vt:lpstr>12K</vt:lpstr>
      <vt:lpstr>12L</vt:lpstr>
      <vt:lpstr>12M</vt:lpstr>
      <vt:lpstr>12O</vt:lpstr>
      <vt:lpstr>'12A'!Print_Area</vt:lpstr>
      <vt:lpstr>'12B'!Print_Area</vt:lpstr>
      <vt:lpstr>'12C'!Print_Area</vt:lpstr>
      <vt:lpstr>'12D'!Print_Area</vt:lpstr>
      <vt:lpstr>'12E'!Print_Area</vt:lpstr>
      <vt:lpstr>'12F'!Print_Area</vt:lpstr>
      <vt:lpstr>'12G'!Print_Area</vt:lpstr>
      <vt:lpstr>'12H'!Print_Area</vt:lpstr>
      <vt:lpstr>'12I'!Print_Area</vt:lpstr>
      <vt:lpstr>'12K'!Print_Area</vt:lpstr>
      <vt:lpstr>'12M'!Print_Area</vt:lpstr>
      <vt:lpstr>'12O'!Print_Area</vt:lpstr>
      <vt:lpstr>MAIN!Print_Area</vt:lpstr>
      <vt:lpstr>Manual!Print_Area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dc:creator>
  <cp:lastModifiedBy>SANJEEV</cp:lastModifiedBy>
  <cp:lastPrinted>2021-07-30T10:24:58Z</cp:lastPrinted>
  <dcterms:created xsi:type="dcterms:W3CDTF">2014-05-24T08:33:17Z</dcterms:created>
  <dcterms:modified xsi:type="dcterms:W3CDTF">2021-07-30T11:10:13Z</dcterms:modified>
</cp:coreProperties>
</file>