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530" activeTab="1"/>
  </bookViews>
  <sheets>
    <sheet name="Info" sheetId="13" r:id="rId1"/>
    <sheet name="MAIN" sheetId="5" r:id="rId2"/>
    <sheet name="1OA" sheetId="6" r:id="rId3"/>
    <sheet name="10B" sheetId="7" r:id="rId4"/>
    <sheet name="10C" sheetId="8" r:id="rId5"/>
    <sheet name="10D" sheetId="9" r:id="rId6"/>
    <sheet name="10E" sheetId="10" r:id="rId7"/>
    <sheet name="10F" sheetId="11" r:id="rId8"/>
    <sheet name="10G" sheetId="12" r:id="rId9"/>
  </sheets>
  <definedNames>
    <definedName name="_xlnm.Print_Area" localSheetId="1">MAIN!$A$1:$AG$80</definedName>
  </definedNames>
  <calcPr calcId="125725"/>
</workbook>
</file>

<file path=xl/calcChain.xml><?xml version="1.0" encoding="utf-8"?>
<calcChain xmlns="http://schemas.openxmlformats.org/spreadsheetml/2006/main">
  <c r="AF19" i="5"/>
  <c r="AE19"/>
  <c r="AD19"/>
  <c r="AC19"/>
  <c r="AB19"/>
  <c r="AA19"/>
  <c r="Z19"/>
  <c r="Y19"/>
  <c r="X19"/>
  <c r="AE14"/>
  <c r="V23"/>
  <c r="O11" i="8" s="1"/>
  <c r="V24" i="5"/>
  <c r="R11" i="8" s="1"/>
  <c r="V25" i="5"/>
  <c r="U11" i="8" s="1"/>
  <c r="V26" i="5"/>
  <c r="X11" i="8" s="1"/>
  <c r="V27" i="5"/>
  <c r="AA11" i="8" s="1"/>
  <c r="V28" i="5"/>
  <c r="AD11" i="8" s="1"/>
  <c r="V29" i="5"/>
  <c r="AG11" i="8" s="1"/>
  <c r="V22" i="5"/>
  <c r="L11" i="8" s="1"/>
  <c r="T7" i="5"/>
  <c r="T8"/>
  <c r="T9"/>
  <c r="T10"/>
  <c r="T11"/>
  <c r="T12"/>
  <c r="T13"/>
  <c r="S22" l="1"/>
  <c r="L8" i="8" s="1"/>
  <c r="T22" i="5"/>
  <c r="L9" i="8" s="1"/>
  <c r="U22" i="5"/>
  <c r="L10" i="8" s="1"/>
  <c r="R23" i="5"/>
  <c r="O7" i="8" s="1"/>
  <c r="S23" i="5"/>
  <c r="O8" i="8" s="1"/>
  <c r="T23" i="5"/>
  <c r="O9" i="8" s="1"/>
  <c r="U23" i="5"/>
  <c r="O10" i="8" s="1"/>
  <c r="R24" i="5"/>
  <c r="R7" i="8" s="1"/>
  <c r="S24" i="5"/>
  <c r="R8" i="8" s="1"/>
  <c r="T24" i="5"/>
  <c r="R9" i="8" s="1"/>
  <c r="U24" i="5"/>
  <c r="R10" i="8" s="1"/>
  <c r="R25" i="5"/>
  <c r="U7" i="8" s="1"/>
  <c r="S25" i="5"/>
  <c r="U8" i="8" s="1"/>
  <c r="T25" i="5"/>
  <c r="U9" i="8" s="1"/>
  <c r="U25" i="5"/>
  <c r="U10" i="8" s="1"/>
  <c r="R26" i="5"/>
  <c r="X7" i="8" s="1"/>
  <c r="S26" i="5"/>
  <c r="X8" i="8" s="1"/>
  <c r="T26" i="5"/>
  <c r="X9" i="8" s="1"/>
  <c r="U26" i="5"/>
  <c r="X10" i="8" s="1"/>
  <c r="R27" i="5"/>
  <c r="AA7" i="8" s="1"/>
  <c r="S27" i="5"/>
  <c r="AA8" i="8" s="1"/>
  <c r="T27" i="5"/>
  <c r="AA9" i="8" s="1"/>
  <c r="U27" i="5"/>
  <c r="AA10" i="8" s="1"/>
  <c r="R28" i="5"/>
  <c r="AD7" i="8" s="1"/>
  <c r="S28" i="5"/>
  <c r="AD8" i="8" s="1"/>
  <c r="T28" i="5"/>
  <c r="AD9" i="8" s="1"/>
  <c r="U28" i="5"/>
  <c r="AD10" i="8" s="1"/>
  <c r="R29" i="5"/>
  <c r="AG7" i="8" s="1"/>
  <c r="S29" i="5"/>
  <c r="AG8" i="8" s="1"/>
  <c r="T29" i="5"/>
  <c r="AG9" i="8" s="1"/>
  <c r="U29" i="5"/>
  <c r="AG10" i="8" s="1"/>
  <c r="V65" i="5"/>
  <c r="X65"/>
  <c r="V79"/>
  <c r="K7" i="6" s="1"/>
  <c r="V75" i="5"/>
  <c r="L7" i="6" s="1"/>
  <c r="V71" i="5"/>
  <c r="AD14"/>
  <c r="L6" i="9" s="1"/>
  <c r="AC14" i="5"/>
  <c r="K6" i="9" s="1"/>
  <c r="AB14" i="5"/>
  <c r="J6" i="9" s="1"/>
  <c r="AA14" i="5"/>
  <c r="I6" i="9" s="1"/>
  <c r="Z14" i="5"/>
  <c r="H6" i="9" s="1"/>
  <c r="Y14" i="5"/>
  <c r="G6" i="9" s="1"/>
  <c r="X14" i="5"/>
  <c r="F6" i="9" l="1"/>
  <c r="F7" i="10"/>
  <c r="M7" i="6"/>
  <c r="W63" i="5"/>
  <c r="AD7" i="7" s="1"/>
  <c r="W62" i="5"/>
  <c r="AA7" i="7" s="1"/>
  <c r="W61" i="5"/>
  <c r="X7" i="7" s="1"/>
  <c r="W60" i="5"/>
  <c r="U7" i="7" s="1"/>
  <c r="W59" i="5"/>
  <c r="R7" i="7" s="1"/>
  <c r="W58" i="5"/>
  <c r="O7" i="7" s="1"/>
  <c r="T30" i="5"/>
  <c r="W64"/>
  <c r="AG7" i="7" s="1"/>
  <c r="U30" i="5"/>
  <c r="S30"/>
  <c r="V30"/>
  <c r="R71"/>
  <c r="D11" i="8" s="1"/>
  <c r="R70" i="5"/>
  <c r="D10" i="8" s="1"/>
  <c r="R69" i="5"/>
  <c r="D9" i="8" s="1"/>
  <c r="R68" i="5"/>
  <c r="D8" i="8" s="1"/>
  <c r="R67" i="5"/>
  <c r="D7" i="8" s="1"/>
  <c r="R64" i="5"/>
  <c r="C11" i="8" s="1"/>
  <c r="R63" i="5"/>
  <c r="C10" i="8" s="1"/>
  <c r="R62" i="5"/>
  <c r="C9" i="8" s="1"/>
  <c r="R61" i="5"/>
  <c r="C8" i="8" s="1"/>
  <c r="R60" i="5"/>
  <c r="C7" i="8" s="1"/>
  <c r="R57" i="5"/>
  <c r="E11" i="8" s="1"/>
  <c r="R56" i="5"/>
  <c r="E10" i="8" s="1"/>
  <c r="R55" i="5"/>
  <c r="E9" i="8" s="1"/>
  <c r="R54" i="5"/>
  <c r="E8" i="8" s="1"/>
  <c r="R53" i="5"/>
  <c r="E7" i="8" s="1"/>
  <c r="V39" i="5"/>
  <c r="P11" i="8" s="1"/>
  <c r="Q11" s="1"/>
  <c r="V40" i="5"/>
  <c r="S11" i="8" s="1"/>
  <c r="T11" s="1"/>
  <c r="V41" i="5"/>
  <c r="V11" i="8" s="1"/>
  <c r="W11" s="1"/>
  <c r="V42" i="5"/>
  <c r="Y11" i="8" s="1"/>
  <c r="Z11" s="1"/>
  <c r="V43" i="5"/>
  <c r="AB11" i="8" s="1"/>
  <c r="AC11" s="1"/>
  <c r="V44" i="5"/>
  <c r="AE11" i="8" s="1"/>
  <c r="AF11" s="1"/>
  <c r="V45" i="5"/>
  <c r="AH11" i="8" s="1"/>
  <c r="AI11" s="1"/>
  <c r="V38" i="5"/>
  <c r="M11" i="8" s="1"/>
  <c r="N11" s="1"/>
  <c r="U39" i="5"/>
  <c r="P10" i="8" s="1"/>
  <c r="Q10" s="1"/>
  <c r="U40" i="5"/>
  <c r="S10" i="8" s="1"/>
  <c r="T10" s="1"/>
  <c r="U41" i="5"/>
  <c r="V10" i="8" s="1"/>
  <c r="W10" s="1"/>
  <c r="U42" i="5"/>
  <c r="Y10" i="8" s="1"/>
  <c r="Z10" s="1"/>
  <c r="U43" i="5"/>
  <c r="AB10" i="8" s="1"/>
  <c r="AC10" s="1"/>
  <c r="U44" i="5"/>
  <c r="AE10" i="8" s="1"/>
  <c r="AF10" s="1"/>
  <c r="U45" i="5"/>
  <c r="AH10" i="8" s="1"/>
  <c r="AI10" s="1"/>
  <c r="U38" i="5"/>
  <c r="M10" i="8" s="1"/>
  <c r="N10" s="1"/>
  <c r="T39" i="5"/>
  <c r="P9" i="8" s="1"/>
  <c r="Q9" s="1"/>
  <c r="T40" i="5"/>
  <c r="S9" i="8" s="1"/>
  <c r="T9" s="1"/>
  <c r="T41" i="5"/>
  <c r="V9" i="8" s="1"/>
  <c r="W9" s="1"/>
  <c r="T42" i="5"/>
  <c r="Y9" i="8" s="1"/>
  <c r="Z9" s="1"/>
  <c r="T43" i="5"/>
  <c r="AB9" i="8" s="1"/>
  <c r="AC9" s="1"/>
  <c r="T44" i="5"/>
  <c r="AE9" i="8" s="1"/>
  <c r="AF9" s="1"/>
  <c r="T45" i="5"/>
  <c r="AH9" i="8" s="1"/>
  <c r="AI9" s="1"/>
  <c r="T38" i="5"/>
  <c r="M9" i="8" s="1"/>
  <c r="N9" s="1"/>
  <c r="S39" i="5"/>
  <c r="P8" i="8" s="1"/>
  <c r="Q8" s="1"/>
  <c r="S40" i="5"/>
  <c r="S8" i="8" s="1"/>
  <c r="T8" s="1"/>
  <c r="S41" i="5"/>
  <c r="V8" i="8" s="1"/>
  <c r="W8" s="1"/>
  <c r="S42" i="5"/>
  <c r="Y8" i="8" s="1"/>
  <c r="Z8" s="1"/>
  <c r="S43" i="5"/>
  <c r="AB8" i="8" s="1"/>
  <c r="AC8" s="1"/>
  <c r="S44" i="5"/>
  <c r="AE8" i="8" s="1"/>
  <c r="AF8" s="1"/>
  <c r="S45" i="5"/>
  <c r="AH8" i="8" s="1"/>
  <c r="AI8" s="1"/>
  <c r="S38" i="5"/>
  <c r="M8" i="8" s="1"/>
  <c r="N8" s="1"/>
  <c r="R39" i="5"/>
  <c r="P7" i="8" s="1"/>
  <c r="Q7" s="1"/>
  <c r="R40" i="5"/>
  <c r="S7" i="8" s="1"/>
  <c r="T7" s="1"/>
  <c r="R41" i="5"/>
  <c r="V7" i="8" s="1"/>
  <c r="W7" s="1"/>
  <c r="R42" i="5"/>
  <c r="Y7" i="8" s="1"/>
  <c r="Z7" s="1"/>
  <c r="R43" i="5"/>
  <c r="AB7" i="8" s="1"/>
  <c r="AC7" s="1"/>
  <c r="R44" i="5"/>
  <c r="AE7" i="8" s="1"/>
  <c r="AF7" s="1"/>
  <c r="R45" i="5"/>
  <c r="AH7" i="8" s="1"/>
  <c r="AI7" s="1"/>
  <c r="R38" i="5"/>
  <c r="M7" i="8" s="1"/>
  <c r="R22" i="5"/>
  <c r="V7"/>
  <c r="V8"/>
  <c r="V9"/>
  <c r="V10"/>
  <c r="V11"/>
  <c r="V12"/>
  <c r="V13"/>
  <c r="V6"/>
  <c r="U7"/>
  <c r="U8"/>
  <c r="U9"/>
  <c r="U10"/>
  <c r="U11"/>
  <c r="U12"/>
  <c r="U13"/>
  <c r="U6"/>
  <c r="T6"/>
  <c r="T14" s="1"/>
  <c r="S7"/>
  <c r="S8"/>
  <c r="S9"/>
  <c r="S10"/>
  <c r="S11"/>
  <c r="S12"/>
  <c r="S13"/>
  <c r="S6"/>
  <c r="R7"/>
  <c r="R8"/>
  <c r="R9"/>
  <c r="R10"/>
  <c r="R11"/>
  <c r="R12"/>
  <c r="R13"/>
  <c r="R6"/>
  <c r="V53"/>
  <c r="V52"/>
  <c r="U59" l="1"/>
  <c r="T7" i="7" s="1"/>
  <c r="U31" i="5"/>
  <c r="F10" i="8" s="1"/>
  <c r="AJ10"/>
  <c r="S31" i="5"/>
  <c r="F8" i="8" s="1"/>
  <c r="AJ8"/>
  <c r="R30" i="5"/>
  <c r="L7" i="8"/>
  <c r="N7" s="1"/>
  <c r="V31" i="5"/>
  <c r="F11" i="8" s="1"/>
  <c r="AJ11"/>
  <c r="T31" i="5"/>
  <c r="F9" i="8" s="1"/>
  <c r="AJ9"/>
  <c r="F7" i="6"/>
  <c r="D7" i="7"/>
  <c r="E7" i="6"/>
  <c r="C7" i="7"/>
  <c r="U63" i="5"/>
  <c r="AF7" i="7" s="1"/>
  <c r="U60" i="5"/>
  <c r="W7" i="7" s="1"/>
  <c r="V14" i="5"/>
  <c r="R14"/>
  <c r="R15" s="1"/>
  <c r="Y64"/>
  <c r="AH7" i="7" s="1"/>
  <c r="Y60" i="5"/>
  <c r="V7" i="7" s="1"/>
  <c r="Y61" i="5"/>
  <c r="Y7" i="7" s="1"/>
  <c r="Y62" i="5"/>
  <c r="AB7" i="7" s="1"/>
  <c r="Y58" i="5"/>
  <c r="P7" i="7" s="1"/>
  <c r="U14" i="5"/>
  <c r="U15" s="1"/>
  <c r="U61"/>
  <c r="Z7" i="7" s="1"/>
  <c r="S14" i="5"/>
  <c r="S15" s="1"/>
  <c r="Y63"/>
  <c r="AE7" i="7" s="1"/>
  <c r="Y59" i="5"/>
  <c r="S7" i="7" s="1"/>
  <c r="U62" i="5"/>
  <c r="AC7" i="7" s="1"/>
  <c r="U58" i="5"/>
  <c r="Q7" i="7" s="1"/>
  <c r="U64" i="5"/>
  <c r="AI7" i="7" s="1"/>
  <c r="V15" i="5"/>
  <c r="T15"/>
  <c r="Y57"/>
  <c r="M7" i="7" s="1"/>
  <c r="W57" i="5"/>
  <c r="L7" i="7" s="1"/>
  <c r="U57" i="5"/>
  <c r="N7" i="7" s="1"/>
  <c r="T75" i="5"/>
  <c r="U75" s="1"/>
  <c r="G7" i="7" s="1"/>
  <c r="T79" i="5"/>
  <c r="U79" s="1"/>
  <c r="F7" i="7" s="1"/>
  <c r="T71" i="5"/>
  <c r="E7" i="7" l="1"/>
  <c r="T16" i="5"/>
  <c r="K9" i="8" s="1"/>
  <c r="H9"/>
  <c r="R31" i="5"/>
  <c r="F7" i="8" s="1"/>
  <c r="AJ7"/>
  <c r="R16" i="5"/>
  <c r="K7" i="8" s="1"/>
  <c r="H7"/>
  <c r="S16" i="5"/>
  <c r="K8" i="8" s="1"/>
  <c r="H8"/>
  <c r="V16" i="5"/>
  <c r="K11" i="8" s="1"/>
  <c r="H11"/>
  <c r="U16" i="5"/>
  <c r="K10" i="8" s="1"/>
  <c r="H10"/>
  <c r="H7" i="7"/>
  <c r="U71" i="5"/>
  <c r="C6" i="9"/>
  <c r="G7" i="6"/>
  <c r="W75" i="5"/>
  <c r="I7" i="6"/>
  <c r="H7"/>
  <c r="W79" i="5"/>
  <c r="Y65"/>
  <c r="U65"/>
  <c r="W65"/>
  <c r="T46"/>
  <c r="AK9" i="8" s="1"/>
  <c r="AL9" s="1"/>
  <c r="U46" i="5"/>
  <c r="AK10" i="8" s="1"/>
  <c r="AL10" s="1"/>
  <c r="R46" i="5"/>
  <c r="AK7" i="8" s="1"/>
  <c r="V46" i="5"/>
  <c r="AK11" i="8" s="1"/>
  <c r="AL11" s="1"/>
  <c r="S46" i="5"/>
  <c r="AK8" i="8" s="1"/>
  <c r="AL8" s="1"/>
  <c r="AL7" l="1"/>
  <c r="W71" i="5"/>
  <c r="D6" i="9"/>
  <c r="N7" i="6"/>
  <c r="I7" i="7"/>
  <c r="O7" i="6"/>
  <c r="J7" i="7"/>
  <c r="J7" i="6"/>
  <c r="V47" i="5"/>
  <c r="G11" i="8" s="1"/>
  <c r="U47" i="5"/>
  <c r="G10" i="8" s="1"/>
  <c r="S47" i="5"/>
  <c r="G8" i="8" s="1"/>
  <c r="R47" i="5"/>
  <c r="G7" i="8" s="1"/>
  <c r="U32" i="5"/>
  <c r="I10" i="8" s="1"/>
  <c r="T32" i="5"/>
  <c r="I9" i="8" s="1"/>
  <c r="T47" i="5"/>
  <c r="G9" i="8" s="1"/>
  <c r="P7" i="6" l="1"/>
  <c r="K7" i="7"/>
  <c r="E6" i="9"/>
  <c r="R32" i="5"/>
  <c r="I7" i="8" s="1"/>
  <c r="V32" i="5"/>
  <c r="I11" i="8" s="1"/>
  <c r="S32" i="5"/>
  <c r="I8" i="8" s="1"/>
  <c r="V48" i="5"/>
  <c r="J11" i="8" s="1"/>
  <c r="T48" i="5"/>
  <c r="J9" i="8" s="1"/>
  <c r="S48" i="5"/>
  <c r="J8" i="8" s="1"/>
  <c r="U48" i="5"/>
  <c r="J10" i="8" s="1"/>
  <c r="R48" i="5"/>
  <c r="J7" i="8" s="1"/>
</calcChain>
</file>

<file path=xl/sharedStrings.xml><?xml version="1.0" encoding="utf-8"?>
<sst xmlns="http://schemas.openxmlformats.org/spreadsheetml/2006/main" count="483" uniqueCount="206">
  <si>
    <t>Roll.No.</t>
  </si>
  <si>
    <t>Candidate Name</t>
  </si>
  <si>
    <t>Sr No</t>
  </si>
  <si>
    <t>A1</t>
  </si>
  <si>
    <t>A2</t>
  </si>
  <si>
    <t>B1</t>
  </si>
  <si>
    <t>B2</t>
  </si>
  <si>
    <t>C1</t>
  </si>
  <si>
    <t>C2</t>
  </si>
  <si>
    <t>GRADE</t>
  </si>
  <si>
    <t>SUBJECT CODE</t>
  </si>
  <si>
    <t>English</t>
  </si>
  <si>
    <t>Hindi</t>
  </si>
  <si>
    <t>SUBJECT WISE GRADE - GIRLS</t>
  </si>
  <si>
    <t>SUBJECT WISE GRADE - BOYS</t>
  </si>
  <si>
    <t xml:space="preserve">SUBJECT WISE GRADE </t>
  </si>
  <si>
    <t>PASSED</t>
  </si>
  <si>
    <t>APP</t>
  </si>
  <si>
    <t>RESULT - OVERALL</t>
  </si>
  <si>
    <t>RESULT - GIRLS</t>
  </si>
  <si>
    <t>RESULT - BOYS</t>
  </si>
  <si>
    <t>GIRLS</t>
  </si>
  <si>
    <t>BOYS</t>
  </si>
  <si>
    <t>CODE</t>
  </si>
  <si>
    <t>G</t>
  </si>
  <si>
    <t>SUB WISE APP</t>
  </si>
  <si>
    <t>T GR</t>
  </si>
  <si>
    <t>SUB WISE APP-B</t>
  </si>
  <si>
    <t>SUB WISE APP-G</t>
  </si>
  <si>
    <t>T PASS</t>
  </si>
  <si>
    <t>%</t>
  </si>
  <si>
    <t>CGPA</t>
  </si>
  <si>
    <t>Maths</t>
  </si>
  <si>
    <t>Science</t>
  </si>
  <si>
    <t>S. Science</t>
  </si>
  <si>
    <t>OVERALL CGPA</t>
  </si>
  <si>
    <t>9-9.9</t>
  </si>
  <si>
    <t>8-8.9</t>
  </si>
  <si>
    <t>7-7.9</t>
  </si>
  <si>
    <t>6-6.9</t>
  </si>
  <si>
    <t>5-5.9</t>
  </si>
  <si>
    <t>4-4.9</t>
  </si>
  <si>
    <t>ENGLISH</t>
  </si>
  <si>
    <t>Mathematics</t>
  </si>
  <si>
    <t>T GR-BOYS</t>
  </si>
  <si>
    <t>T GR-GIRLS</t>
  </si>
  <si>
    <t>CLASS - X</t>
  </si>
  <si>
    <t>PROFORMA : 10(a)</t>
  </si>
  <si>
    <t>Sl. No.</t>
  </si>
  <si>
    <t>Name of KV</t>
  </si>
  <si>
    <t xml:space="preserve">Sponsoring Agency </t>
  </si>
  <si>
    <t>State</t>
  </si>
  <si>
    <t>No.of Students App.</t>
  </si>
  <si>
    <t>No. of students Passed</t>
  </si>
  <si>
    <t>No. of Students EIOP</t>
  </si>
  <si>
    <t>Overall Pass Percentage</t>
  </si>
  <si>
    <t>B</t>
  </si>
  <si>
    <t>T</t>
  </si>
  <si>
    <t>PROFORMA : 10(b)</t>
  </si>
  <si>
    <t>Pass Percentage</t>
  </si>
  <si>
    <t>D</t>
  </si>
  <si>
    <t>E1</t>
  </si>
  <si>
    <t>E2</t>
  </si>
  <si>
    <t xml:space="preserve">     PROFORMA : 10(c)</t>
  </si>
  <si>
    <t xml:space="preserve">Subject </t>
  </si>
  <si>
    <t>Pass%</t>
  </si>
  <si>
    <t xml:space="preserve">Total Grades </t>
  </si>
  <si>
    <t xml:space="preserve">English </t>
  </si>
  <si>
    <t xml:space="preserve">Hindi </t>
  </si>
  <si>
    <t xml:space="preserve">Mathematics </t>
  </si>
  <si>
    <t xml:space="preserve">Science </t>
  </si>
  <si>
    <t xml:space="preserve">Social Science </t>
  </si>
  <si>
    <t>PROFORMA : 10(d)</t>
  </si>
  <si>
    <t>Pass %</t>
  </si>
  <si>
    <t>COMPARISON WITH LAST THREE  YEARS</t>
  </si>
  <si>
    <t>PROFORMA : 10(e)</t>
  </si>
  <si>
    <t>S.No.</t>
  </si>
  <si>
    <t>Name of the KV</t>
  </si>
  <si>
    <t xml:space="preserve">% of students securing CGPA 8 &amp; above </t>
  </si>
  <si>
    <t>PROFORMA : 10(f)</t>
  </si>
  <si>
    <t> Sl.No.</t>
  </si>
  <si>
    <t>PROFORMA : 10(g)</t>
  </si>
  <si>
    <t>Sl.No.</t>
  </si>
  <si>
    <t>No. of KVs  with  PASS % 100</t>
  </si>
  <si>
    <t xml:space="preserve">Remarks </t>
  </si>
  <si>
    <t>EIOP</t>
  </si>
  <si>
    <t>TOTAL</t>
  </si>
  <si>
    <t>9.1-10</t>
  </si>
  <si>
    <t>8.1-9</t>
  </si>
  <si>
    <t>7.1-8</t>
  </si>
  <si>
    <t>6.1-7</t>
  </si>
  <si>
    <t>5.1-6</t>
  </si>
  <si>
    <t>4.1-5</t>
  </si>
  <si>
    <t>3.1-4</t>
  </si>
  <si>
    <t>2.1-3</t>
  </si>
  <si>
    <t>1.1-2</t>
  </si>
  <si>
    <t>GRADE WISE</t>
  </si>
  <si>
    <t>PALAMPUR</t>
  </si>
  <si>
    <t>DEFENSE</t>
  </si>
  <si>
    <t>HP</t>
  </si>
  <si>
    <t>Class X</t>
  </si>
  <si>
    <t>NAME OF REGION:- Chandigarh</t>
  </si>
  <si>
    <t xml:space="preserve"> Signature &amp; Seal of the Principal </t>
  </si>
  <si>
    <t>NAME OF REGION:-Chandigarh</t>
  </si>
  <si>
    <t>NAME OF REGION: Chandigarh</t>
  </si>
  <si>
    <t>Subject  wise Result CBSE – 2016</t>
  </si>
  <si>
    <t>Overall Result - CBSE – 2016</t>
  </si>
  <si>
    <t xml:space="preserve">Percentage of students with different CGPA </t>
  </si>
  <si>
    <t>Class X - CBSE – 2016</t>
  </si>
  <si>
    <t>Name of the Region: Chandigarh</t>
  </si>
  <si>
    <t>Palampur</t>
  </si>
  <si>
    <t xml:space="preserve">List  of KVs with pass percentage 100  for 3 consecutive years </t>
  </si>
  <si>
    <t>Class X, CBSE - 2016</t>
  </si>
  <si>
    <t>No.of Students Appeared</t>
  </si>
  <si>
    <t xml:space="preserve">No.of Students Passed </t>
  </si>
  <si>
    <t>No. of Students App.</t>
  </si>
  <si>
    <t>No. of Students Passed</t>
  </si>
  <si>
    <t>No. of Students Passed with10 CGPA</t>
  </si>
  <si>
    <t>No. of Students Passed with 9-9.9 CGPA</t>
  </si>
  <si>
    <t>No. of Students Passed with 8-8.9 CGPA</t>
  </si>
  <si>
    <t>No. of Students Passed with 7-7.9 CGPA</t>
  </si>
  <si>
    <t>No. of Students Passed with 6-6.9 CGPA</t>
  </si>
  <si>
    <t>No. of Students Passed with 5-5.9 CGPA</t>
  </si>
  <si>
    <t>No. of Students Passed with 4-4.9 CGPA</t>
  </si>
  <si>
    <t>LIST of KVs with  pass percentage 100</t>
  </si>
  <si>
    <t>Class X-CBSE - 2016</t>
  </si>
  <si>
    <t xml:space="preserve">No.of Students Appeared </t>
  </si>
  <si>
    <t>Grade wise Result CBSE – 2016</t>
  </si>
  <si>
    <t>X CLASS CBSE RESULT ANALYSIS SHEET - 2017</t>
  </si>
  <si>
    <t>Gender(M/F)</t>
  </si>
  <si>
    <t>SANJEEV SHARMA</t>
  </si>
  <si>
    <t>PGT(CS)</t>
  </si>
  <si>
    <t>KV PALAMPUR - HP</t>
  </si>
  <si>
    <t>KENDRIYA VIDYALAYA PALAMPUR</t>
  </si>
  <si>
    <t>ANKITA DEVI</t>
  </si>
  <si>
    <t>GARIMA</t>
  </si>
  <si>
    <t>KANIKA</t>
  </si>
  <si>
    <t>AKANKSHA KAPOOR</t>
  </si>
  <si>
    <t>SMILE VERMA</t>
  </si>
  <si>
    <t>DIVYANSH SHARMA</t>
  </si>
  <si>
    <t>VISHAL MOTHIA</t>
  </si>
  <si>
    <t>VATSAL</t>
  </si>
  <si>
    <t>VARUN RANA</t>
  </si>
  <si>
    <t>SHRIYA SHARMA</t>
  </si>
  <si>
    <t>KHUSBOO</t>
  </si>
  <si>
    <t>AKANKSHA PLAHNIAN</t>
  </si>
  <si>
    <t>KABEER</t>
  </si>
  <si>
    <t>CHANDAN SINGH PALHANIA</t>
  </si>
  <si>
    <t>SOMYA RANA</t>
  </si>
  <si>
    <t>MEHAK PATIYAL</t>
  </si>
  <si>
    <t>DEVANSH SHARMA</t>
  </si>
  <si>
    <t>PRASANT THAKUR</t>
  </si>
  <si>
    <t>HIMANSHU DHIMAN</t>
  </si>
  <si>
    <t>AKANKSHA</t>
  </si>
  <si>
    <t>HIMANSHU SHARMA</t>
  </si>
  <si>
    <t>NITIN SHARMA</t>
  </si>
  <si>
    <t>ABHINANDAN SHARMA</t>
  </si>
  <si>
    <t>AAKANKSHA CHAMBAIL</t>
  </si>
  <si>
    <t>PREM PRAKASH</t>
  </si>
  <si>
    <t>ANJALI BHATIA</t>
  </si>
  <si>
    <t>VARSHA</t>
  </si>
  <si>
    <t>MAYANK SINGH</t>
  </si>
  <si>
    <t>SHAGUN RANA</t>
  </si>
  <si>
    <t>ANKUSH KUMAR</t>
  </si>
  <si>
    <t>ABHISHEK SHARMA</t>
  </si>
  <si>
    <t>VISHAL KUMAR</t>
  </si>
  <si>
    <t>APURVA</t>
  </si>
  <si>
    <t>KUNAL KAPOOR</t>
  </si>
  <si>
    <t>SHAKSHI HEER</t>
  </si>
  <si>
    <t>PRIYA RANA</t>
  </si>
  <si>
    <t>AMIT KUMAR</t>
  </si>
  <si>
    <t>SHAINI</t>
  </si>
  <si>
    <t>SAIJAL BHURIA</t>
  </si>
  <si>
    <t>ARYAN MUKAMIA</t>
  </si>
  <si>
    <t>VIKRANT</t>
  </si>
  <si>
    <t>NIKITA</t>
  </si>
  <si>
    <t>SHAGUN</t>
  </si>
  <si>
    <t>NITASHA</t>
  </si>
  <si>
    <t>PALAVI</t>
  </si>
  <si>
    <t>AYUSH RANA</t>
  </si>
  <si>
    <t>ABHISHEK KUMAR</t>
  </si>
  <si>
    <t>SHIVANI</t>
  </si>
  <si>
    <t>SANJANA BHATIA</t>
  </si>
  <si>
    <t>ARYAMAN GULERIA</t>
  </si>
  <si>
    <t>MUSKAN</t>
  </si>
  <si>
    <t>ANSHIKA KOUNDAL</t>
  </si>
  <si>
    <t>SUSHANT KUMAR</t>
  </si>
  <si>
    <t>JAHANVI</t>
  </si>
  <si>
    <t>RAHUL KUMAR</t>
  </si>
  <si>
    <t>PALLVI PANDEY</t>
  </si>
  <si>
    <t>SURAJ CHAUHAN</t>
  </si>
  <si>
    <t>ANJALI YADAV</t>
  </si>
  <si>
    <t>VIKAS SINGH YADAV</t>
  </si>
  <si>
    <t>SAHIL BANSAL</t>
  </si>
  <si>
    <t>SAHIL BHATTI</t>
  </si>
  <si>
    <t>VANITPAL SINGH</t>
  </si>
  <si>
    <t>ABHISHEK RANA</t>
  </si>
  <si>
    <t>AKASH MASIH</t>
  </si>
  <si>
    <t>AMARJYOTI KUMARI</t>
  </si>
  <si>
    <t>AMARNATH PRASAD</t>
  </si>
  <si>
    <t>ATUL</t>
  </si>
  <si>
    <t>RAHUL SAIKIA</t>
  </si>
  <si>
    <t>SASMITA JENA</t>
  </si>
  <si>
    <t>DIVISATH KATOCH</t>
  </si>
  <si>
    <t>F</t>
  </si>
  <si>
    <t>M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</si>
</sst>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2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21" fillId="0" borderId="0"/>
  </cellStyleXfs>
  <cellXfs count="25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Border="1" applyAlignment="1">
      <alignment vertical="center"/>
    </xf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9" fillId="2" borderId="8" xfId="1" applyFont="1" applyFill="1" applyBorder="1" applyAlignment="1">
      <alignment horizontal="left" vertical="center" wrapText="1"/>
    </xf>
    <xf numFmtId="0" fontId="9" fillId="2" borderId="10" xfId="1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center" vertical="center"/>
    </xf>
    <xf numFmtId="1" fontId="3" fillId="9" borderId="26" xfId="0" applyNumberFormat="1" applyFont="1" applyFill="1" applyBorder="1" applyAlignment="1">
      <alignment horizontal="center" vertical="center"/>
    </xf>
    <xf numFmtId="1" fontId="3" fillId="9" borderId="29" xfId="0" applyNumberFormat="1" applyFont="1" applyFill="1" applyBorder="1" applyAlignment="1">
      <alignment horizontal="center" vertical="center"/>
    </xf>
    <xf numFmtId="1" fontId="3" fillId="9" borderId="23" xfId="0" applyNumberFormat="1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1" fontId="0" fillId="9" borderId="2" xfId="0" applyNumberForma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/>
    </xf>
    <xf numFmtId="0" fontId="3" fillId="9" borderId="27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164" fontId="3" fillId="9" borderId="42" xfId="0" applyNumberFormat="1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1" fontId="0" fillId="10" borderId="16" xfId="0" applyNumberFormat="1" applyFill="1" applyBorder="1" applyAlignment="1">
      <alignment horizontal="center" vertical="center"/>
    </xf>
    <xf numFmtId="1" fontId="0" fillId="10" borderId="29" xfId="0" applyNumberFormat="1" applyFill="1" applyBorder="1" applyAlignment="1">
      <alignment horizontal="center" vertical="center"/>
    </xf>
    <xf numFmtId="1" fontId="0" fillId="10" borderId="23" xfId="0" applyNumberFormat="1" applyFill="1" applyBorder="1" applyAlignment="1">
      <alignment horizontal="center" vertical="center"/>
    </xf>
    <xf numFmtId="0" fontId="3" fillId="10" borderId="47" xfId="0" applyFont="1" applyFill="1" applyBorder="1" applyAlignment="1">
      <alignment horizontal="center" vertical="center"/>
    </xf>
    <xf numFmtId="1" fontId="0" fillId="10" borderId="19" xfId="0" applyNumberForma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1" fontId="0" fillId="10" borderId="50" xfId="0" applyNumberFormat="1" applyFill="1" applyBorder="1" applyAlignment="1">
      <alignment horizontal="center" vertical="center"/>
    </xf>
    <xf numFmtId="1" fontId="0" fillId="10" borderId="27" xfId="0" applyNumberFormat="1" applyFill="1" applyBorder="1" applyAlignment="1">
      <alignment horizontal="center" vertical="center"/>
    </xf>
    <xf numFmtId="0" fontId="3" fillId="10" borderId="50" xfId="0" applyFont="1" applyFill="1" applyBorder="1" applyAlignment="1">
      <alignment horizontal="center" vertical="center"/>
    </xf>
    <xf numFmtId="1" fontId="0" fillId="10" borderId="34" xfId="0" applyNumberFormat="1" applyFill="1" applyBorder="1" applyAlignment="1">
      <alignment horizontal="center"/>
    </xf>
    <xf numFmtId="1" fontId="0" fillId="10" borderId="38" xfId="0" applyNumberFormat="1" applyFill="1" applyBorder="1" applyAlignment="1">
      <alignment horizontal="center"/>
    </xf>
    <xf numFmtId="0" fontId="3" fillId="10" borderId="21" xfId="0" applyFont="1" applyFill="1" applyBorder="1" applyAlignment="1">
      <alignment horizontal="center" vertical="center"/>
    </xf>
    <xf numFmtId="0" fontId="0" fillId="10" borderId="22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3" fillId="10" borderId="51" xfId="0" applyFont="1" applyFill="1" applyBorder="1" applyAlignment="1">
      <alignment horizontal="center" vertical="center"/>
    </xf>
    <xf numFmtId="164" fontId="3" fillId="10" borderId="48" xfId="0" applyNumberFormat="1" applyFont="1" applyFill="1" applyBorder="1" applyAlignment="1">
      <alignment horizontal="center" vertical="center"/>
    </xf>
    <xf numFmtId="164" fontId="3" fillId="10" borderId="31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" fontId="0" fillId="4" borderId="15" xfId="0" applyNumberFormat="1" applyFill="1" applyBorder="1" applyAlignment="1">
      <alignment horizontal="center" vertical="center"/>
    </xf>
    <xf numFmtId="1" fontId="0" fillId="4" borderId="29" xfId="0" applyNumberFormat="1" applyFill="1" applyBorder="1" applyAlignment="1">
      <alignment horizontal="center" vertical="center"/>
    </xf>
    <xf numFmtId="1" fontId="0" fillId="4" borderId="23" xfId="0" applyNumberForma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1" fontId="0" fillId="4" borderId="21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4" borderId="34" xfId="0" applyNumberFormat="1" applyFill="1" applyBorder="1" applyAlignment="1">
      <alignment horizontal="center"/>
    </xf>
    <xf numFmtId="1" fontId="0" fillId="4" borderId="38" xfId="0" applyNumberFormat="1" applyFill="1" applyBorder="1" applyAlignment="1">
      <alignment horizontal="center"/>
    </xf>
    <xf numFmtId="0" fontId="3" fillId="4" borderId="21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3" fillId="4" borderId="41" xfId="0" applyFont="1" applyFill="1" applyBorder="1" applyAlignment="1">
      <alignment horizontal="center" vertical="center"/>
    </xf>
    <xf numFmtId="164" fontId="3" fillId="4" borderId="42" xfId="0" applyNumberFormat="1" applyFont="1" applyFill="1" applyBorder="1" applyAlignment="1">
      <alignment horizontal="center" vertical="center"/>
    </xf>
    <xf numFmtId="164" fontId="3" fillId="4" borderId="40" xfId="0" applyNumberFormat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vertical="center"/>
    </xf>
    <xf numFmtId="0" fontId="8" fillId="8" borderId="23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11" fillId="11" borderId="19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horizontal="center" vertical="center"/>
    </xf>
    <xf numFmtId="0" fontId="11" fillId="11" borderId="13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2" fontId="0" fillId="9" borderId="22" xfId="0" applyNumberFormat="1" applyFill="1" applyBorder="1" applyAlignment="1">
      <alignment horizontal="center"/>
    </xf>
    <xf numFmtId="2" fontId="0" fillId="10" borderId="22" xfId="0" applyNumberForma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1" fontId="3" fillId="9" borderId="42" xfId="0" applyNumberFormat="1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1" fontId="3" fillId="9" borderId="4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Alignment="1"/>
    <xf numFmtId="0" fontId="1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11" fillId="7" borderId="19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3" fillId="0" borderId="0" xfId="0" applyFont="1"/>
    <xf numFmtId="0" fontId="13" fillId="0" borderId="41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0" xfId="0" applyFont="1"/>
    <xf numFmtId="0" fontId="14" fillId="0" borderId="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/>
    <xf numFmtId="0" fontId="17" fillId="0" borderId="41" xfId="0" applyFont="1" applyBorder="1" applyAlignment="1">
      <alignment vertical="top" wrapText="1"/>
    </xf>
    <xf numFmtId="0" fontId="18" fillId="0" borderId="0" xfId="0" applyFont="1"/>
    <xf numFmtId="0" fontId="17" fillId="0" borderId="0" xfId="0" applyFont="1" applyAlignment="1">
      <alignment horizontal="left" indent="10"/>
    </xf>
    <xf numFmtId="0" fontId="17" fillId="0" borderId="4" xfId="0" applyFont="1" applyBorder="1" applyAlignment="1">
      <alignment vertical="top" wrapText="1"/>
    </xf>
    <xf numFmtId="0" fontId="17" fillId="0" borderId="17" xfId="0" applyFont="1" applyBorder="1" applyAlignment="1">
      <alignment horizontal="center" vertical="top" wrapText="1"/>
    </xf>
    <xf numFmtId="0" fontId="18" fillId="0" borderId="40" xfId="0" applyFont="1" applyBorder="1" applyAlignment="1">
      <alignment vertical="top" wrapText="1"/>
    </xf>
    <xf numFmtId="1" fontId="8" fillId="6" borderId="20" xfId="0" applyNumberFormat="1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10" fillId="11" borderId="21" xfId="0" applyFont="1" applyFill="1" applyBorder="1" applyAlignment="1">
      <alignment horizontal="center" vertical="center"/>
    </xf>
    <xf numFmtId="1" fontId="10" fillId="11" borderId="23" xfId="0" applyNumberFormat="1" applyFont="1" applyFill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" fontId="0" fillId="0" borderId="0" xfId="0" applyNumberFormat="1"/>
    <xf numFmtId="2" fontId="13" fillId="0" borderId="40" xfId="0" applyNumberFormat="1" applyFont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13" borderId="20" xfId="0" applyFont="1" applyFill="1" applyBorder="1" applyAlignment="1">
      <alignment horizontal="center" vertical="center"/>
    </xf>
    <xf numFmtId="0" fontId="3" fillId="14" borderId="9" xfId="0" applyFont="1" applyFill="1" applyBorder="1" applyAlignment="1">
      <alignment horizontal="center" vertical="center"/>
    </xf>
    <xf numFmtId="0" fontId="3" fillId="14" borderId="37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vertical="center" wrapText="1"/>
    </xf>
    <xf numFmtId="0" fontId="17" fillId="0" borderId="40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 vertical="center" wrapText="1"/>
    </xf>
    <xf numFmtId="1" fontId="13" fillId="0" borderId="17" xfId="0" applyNumberFormat="1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19" fillId="0" borderId="17" xfId="0" applyFont="1" applyBorder="1" applyAlignment="1">
      <alignment horizontal="center" vertical="center"/>
    </xf>
    <xf numFmtId="0" fontId="13" fillId="0" borderId="4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2" fontId="18" fillId="0" borderId="4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8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15" borderId="1" xfId="2" applyFont="1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18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11" fillId="7" borderId="53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3" fillId="14" borderId="16" xfId="0" applyFont="1" applyFill="1" applyBorder="1" applyAlignment="1">
      <alignment horizontal="center"/>
    </xf>
    <xf numFmtId="0" fontId="3" fillId="14" borderId="15" xfId="0" applyFont="1" applyFill="1" applyBorder="1" applyAlignment="1">
      <alignment horizontal="center"/>
    </xf>
    <xf numFmtId="0" fontId="3" fillId="14" borderId="17" xfId="0" applyFont="1" applyFill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3" fillId="10" borderId="14" xfId="0" applyFont="1" applyFill="1" applyBorder="1" applyAlignment="1">
      <alignment horizontal="center" vertical="center"/>
    </xf>
    <xf numFmtId="0" fontId="3" fillId="10" borderId="35" xfId="0" applyFont="1" applyFill="1" applyBorder="1" applyAlignment="1">
      <alignment horizontal="center" vertical="center"/>
    </xf>
    <xf numFmtId="0" fontId="3" fillId="10" borderId="36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7" fillId="8" borderId="18" xfId="0" applyFont="1" applyFill="1" applyBorder="1" applyAlignment="1">
      <alignment horizontal="center" vertical="center"/>
    </xf>
    <xf numFmtId="0" fontId="7" fillId="8" borderId="39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10" fillId="5" borderId="53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11" borderId="53" xfId="0" applyFont="1" applyFill="1" applyBorder="1" applyAlignment="1">
      <alignment horizontal="center" vertical="center"/>
    </xf>
    <xf numFmtId="0" fontId="10" fillId="11" borderId="0" xfId="0" applyFont="1" applyFill="1" applyBorder="1" applyAlignment="1">
      <alignment horizontal="center" vertical="center"/>
    </xf>
    <xf numFmtId="0" fontId="10" fillId="7" borderId="53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52" xfId="0" applyFont="1" applyBorder="1" applyAlignment="1">
      <alignment horizontal="center"/>
    </xf>
    <xf numFmtId="0" fontId="18" fillId="0" borderId="27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 textRotation="255"/>
    </xf>
    <xf numFmtId="0" fontId="17" fillId="0" borderId="5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52" xfId="0" applyFont="1" applyBorder="1" applyAlignment="1">
      <alignment horizontal="center"/>
    </xf>
    <xf numFmtId="0" fontId="13" fillId="0" borderId="27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4" xfId="1"/>
  </cellStyles>
  <dxfs count="10">
    <dxf>
      <fill>
        <patternFill>
          <bgColor rgb="FFCC33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CC0099"/>
        </patternFill>
      </fill>
    </dxf>
    <dxf>
      <fill>
        <patternFill>
          <bgColor rgb="FF008080"/>
        </patternFill>
      </fill>
    </dxf>
    <dxf>
      <fill>
        <patternFill>
          <bgColor rgb="FFCC33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CC0099"/>
        </patternFill>
      </fill>
    </dxf>
    <dxf>
      <fill>
        <patternFill>
          <bgColor rgb="FF008080"/>
        </patternFill>
      </fill>
    </dxf>
  </dxfs>
  <tableStyles count="0" defaultTableStyle="TableStyleMedium9" defaultPivotStyle="PivotStyleLight16"/>
  <colors>
    <mruColors>
      <color rgb="FF000099"/>
      <color rgb="FFFFFF66"/>
      <color rgb="FF800000"/>
      <color rgb="FF003300"/>
      <color rgb="FF00CC99"/>
      <color rgb="FF993300"/>
      <color rgb="FF669900"/>
      <color rgb="FFCC3300"/>
      <color rgb="FF0099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H4"/>
  <sheetViews>
    <sheetView workbookViewId="0">
      <selection activeCell="F13" sqref="F13"/>
    </sheetView>
  </sheetViews>
  <sheetFormatPr defaultRowHeight="15"/>
  <sheetData>
    <row r="1" spans="4:8" ht="18">
      <c r="D1" s="181" t="s">
        <v>130</v>
      </c>
      <c r="E1" s="181"/>
      <c r="F1" s="181"/>
      <c r="G1" s="181"/>
      <c r="H1" s="181"/>
    </row>
    <row r="2" spans="4:8" ht="18">
      <c r="D2" s="181" t="s">
        <v>131</v>
      </c>
      <c r="E2" s="181"/>
      <c r="F2" s="181"/>
      <c r="G2" s="181"/>
      <c r="H2" s="181"/>
    </row>
    <row r="3" spans="4:8" ht="18">
      <c r="D3" s="181" t="s">
        <v>132</v>
      </c>
      <c r="E3" s="181"/>
      <c r="F3" s="181"/>
      <c r="G3" s="181"/>
      <c r="H3" s="181"/>
    </row>
    <row r="4" spans="4:8" ht="18">
      <c r="D4" s="181">
        <v>9418133050</v>
      </c>
      <c r="E4" s="181"/>
      <c r="F4" s="181"/>
      <c r="G4" s="181"/>
      <c r="H4" s="181"/>
    </row>
  </sheetData>
  <mergeCells count="4">
    <mergeCell ref="D1:H1"/>
    <mergeCell ref="D2:H2"/>
    <mergeCell ref="D3:H3"/>
    <mergeCell ref="D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AF105"/>
  <sheetViews>
    <sheetView tabSelected="1" topLeftCell="B58" zoomScale="80" zoomScaleNormal="80" zoomScaleSheetLayoutView="70" workbookViewId="0">
      <selection activeCell="J88" sqref="J88"/>
    </sheetView>
  </sheetViews>
  <sheetFormatPr defaultRowHeight="15"/>
  <cols>
    <col min="1" max="1" width="6.7109375" style="1" customWidth="1"/>
    <col min="2" max="2" width="10.28515625" style="1" customWidth="1"/>
    <col min="3" max="3" width="29.28515625" style="1" customWidth="1"/>
    <col min="4" max="5" width="9.42578125" style="1" customWidth="1"/>
    <col min="6" max="6" width="7.42578125" style="6" customWidth="1"/>
    <col min="7" max="7" width="7.42578125" style="1" customWidth="1"/>
    <col min="8" max="8" width="8.140625" style="6" customWidth="1"/>
    <col min="9" max="9" width="7.42578125" style="1" customWidth="1"/>
    <col min="10" max="10" width="7.5703125" style="6" customWidth="1"/>
    <col min="11" max="11" width="7.42578125" style="1" customWidth="1"/>
    <col min="12" max="12" width="10" style="6" customWidth="1"/>
    <col min="13" max="13" width="7.42578125" style="1" customWidth="1"/>
    <col min="14" max="14" width="7.5703125" style="6" customWidth="1"/>
    <col min="15" max="15" width="8.28515625" customWidth="1"/>
    <col min="16" max="16" width="4.140625" customWidth="1"/>
    <col min="17" max="17" width="7" bestFit="1" customWidth="1"/>
    <col min="18" max="18" width="9.7109375" customWidth="1"/>
    <col min="19" max="19" width="7.85546875" customWidth="1"/>
    <col min="20" max="21" width="8" bestFit="1" customWidth="1"/>
    <col min="22" max="22" width="9.5703125" customWidth="1"/>
    <col min="23" max="23" width="4.5703125" customWidth="1"/>
    <col min="25" max="25" width="11.42578125" customWidth="1"/>
  </cols>
  <sheetData>
    <row r="1" spans="1:32" ht="26.25">
      <c r="A1" s="182" t="s">
        <v>128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</row>
    <row r="2" spans="1:32" ht="26.25">
      <c r="A2" s="209" t="s">
        <v>133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</row>
    <row r="3" spans="1:32" ht="27" thickBot="1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</row>
    <row r="4" spans="1:32" ht="15.75" thickBot="1">
      <c r="A4" s="189" t="s">
        <v>2</v>
      </c>
      <c r="B4" s="191" t="s">
        <v>0</v>
      </c>
      <c r="C4" s="193" t="s">
        <v>1</v>
      </c>
      <c r="D4" s="191" t="s">
        <v>129</v>
      </c>
      <c r="E4" s="201" t="s">
        <v>42</v>
      </c>
      <c r="F4" s="202"/>
      <c r="G4" s="202" t="s">
        <v>12</v>
      </c>
      <c r="H4" s="202"/>
      <c r="I4" s="202" t="s">
        <v>43</v>
      </c>
      <c r="J4" s="202"/>
      <c r="K4" s="199" t="s">
        <v>33</v>
      </c>
      <c r="L4" s="203"/>
      <c r="M4" s="199" t="s">
        <v>34</v>
      </c>
      <c r="N4" s="200"/>
      <c r="O4" s="197" t="s">
        <v>31</v>
      </c>
      <c r="P4" s="2"/>
      <c r="Q4" s="220" t="s">
        <v>15</v>
      </c>
      <c r="R4" s="221"/>
      <c r="S4" s="221"/>
      <c r="T4" s="221"/>
      <c r="U4" s="221"/>
      <c r="V4" s="222"/>
      <c r="X4" s="183" t="s">
        <v>10</v>
      </c>
      <c r="Y4" s="184"/>
    </row>
    <row r="5" spans="1:32" ht="15.75" thickBot="1">
      <c r="A5" s="190"/>
      <c r="B5" s="192"/>
      <c r="C5" s="194"/>
      <c r="D5" s="192"/>
      <c r="E5" s="18" t="s">
        <v>23</v>
      </c>
      <c r="F5" s="3" t="s">
        <v>24</v>
      </c>
      <c r="G5" s="11" t="s">
        <v>23</v>
      </c>
      <c r="H5" s="3" t="s">
        <v>24</v>
      </c>
      <c r="I5" s="11" t="s">
        <v>23</v>
      </c>
      <c r="J5" s="3" t="s">
        <v>24</v>
      </c>
      <c r="K5" s="11" t="s">
        <v>23</v>
      </c>
      <c r="L5" s="3" t="s">
        <v>24</v>
      </c>
      <c r="M5" s="11" t="s">
        <v>23</v>
      </c>
      <c r="N5" s="3" t="s">
        <v>24</v>
      </c>
      <c r="O5" s="198"/>
      <c r="P5" s="2"/>
      <c r="Q5" s="21" t="s">
        <v>9</v>
      </c>
      <c r="R5" s="22">
        <v>101</v>
      </c>
      <c r="S5" s="23">
        <v>2</v>
      </c>
      <c r="T5" s="23">
        <v>41</v>
      </c>
      <c r="U5" s="23">
        <v>86</v>
      </c>
      <c r="V5" s="24">
        <v>87</v>
      </c>
      <c r="X5" s="80">
        <v>101</v>
      </c>
      <c r="Y5" s="19" t="s">
        <v>11</v>
      </c>
    </row>
    <row r="6" spans="1:32">
      <c r="A6" s="16">
        <v>1</v>
      </c>
      <c r="B6" s="172">
        <v>2301298</v>
      </c>
      <c r="C6" s="173" t="s">
        <v>134</v>
      </c>
      <c r="D6" s="172" t="s">
        <v>204</v>
      </c>
      <c r="E6" s="97">
        <v>101</v>
      </c>
      <c r="F6" s="4" t="s">
        <v>3</v>
      </c>
      <c r="G6" s="149">
        <v>2</v>
      </c>
      <c r="H6" s="4"/>
      <c r="I6" s="4">
        <v>41</v>
      </c>
      <c r="J6" s="4"/>
      <c r="K6" s="4">
        <v>86</v>
      </c>
      <c r="L6" s="4"/>
      <c r="M6" s="4">
        <v>87</v>
      </c>
      <c r="N6" s="4"/>
      <c r="O6" s="17"/>
      <c r="P6" s="2"/>
      <c r="Q6" s="25" t="s">
        <v>3</v>
      </c>
      <c r="R6" s="26">
        <f t="shared" ref="R6:R13" si="0">SUMPRODUCT(($E$6:$E$85=101)*($F$6:$F$85=Q6))</f>
        <v>12</v>
      </c>
      <c r="S6" s="26">
        <f>SUMPRODUCT(($G$6:$G$85=2)*($H$6:$H$85=Q6))</f>
        <v>0</v>
      </c>
      <c r="T6" s="26">
        <f>SUMPRODUCT(($I$6:$I$85=41)*($J$6:$J$85=Q6))</f>
        <v>0</v>
      </c>
      <c r="U6" s="26">
        <f>SUMPRODUCT(($K$6:$K$85=86)*($L$6:$L$85=Q6))</f>
        <v>0</v>
      </c>
      <c r="V6" s="26">
        <f>SUMPRODUCT(($M$6:$M$85=87)*($N$6:$N$85=Q6))</f>
        <v>0</v>
      </c>
      <c r="X6" s="81">
        <v>2</v>
      </c>
      <c r="Y6" s="19" t="s">
        <v>12</v>
      </c>
    </row>
    <row r="7" spans="1:32">
      <c r="A7" s="16">
        <v>2</v>
      </c>
      <c r="B7" s="172">
        <v>2301299</v>
      </c>
      <c r="C7" s="173" t="s">
        <v>135</v>
      </c>
      <c r="D7" s="172" t="s">
        <v>204</v>
      </c>
      <c r="E7" s="97">
        <v>101</v>
      </c>
      <c r="F7" s="4" t="s">
        <v>3</v>
      </c>
      <c r="G7" s="149">
        <v>2</v>
      </c>
      <c r="H7" s="4"/>
      <c r="I7" s="4">
        <v>41</v>
      </c>
      <c r="J7" s="4"/>
      <c r="K7" s="4">
        <v>86</v>
      </c>
      <c r="L7" s="4"/>
      <c r="M7" s="4">
        <v>87</v>
      </c>
      <c r="N7" s="4"/>
      <c r="O7" s="17"/>
      <c r="P7" s="9"/>
      <c r="Q7" s="25" t="s">
        <v>4</v>
      </c>
      <c r="R7" s="26">
        <f t="shared" si="0"/>
        <v>0</v>
      </c>
      <c r="S7" s="26">
        <f t="shared" ref="S7:S11" si="1">SUMPRODUCT(($G$6:$G$85=2)*($H$6:$H$85=Q7))</f>
        <v>0</v>
      </c>
      <c r="T7" s="26">
        <f t="shared" ref="T7:T11" si="2">SUMPRODUCT(($I$6:$I$85=41)*($J$6:$J$85=Q7))</f>
        <v>0</v>
      </c>
      <c r="U7" s="26">
        <f t="shared" ref="U7:U11" si="3">SUMPRODUCT(($K$6:$K$85=86)*($L$6:$L$85=Q7))</f>
        <v>0</v>
      </c>
      <c r="V7" s="26">
        <f t="shared" ref="V7:V11" si="4">SUMPRODUCT(($M$6:$M$85=87)*($N$6:$N$85=Q7))</f>
        <v>0</v>
      </c>
      <c r="X7" s="81">
        <v>41</v>
      </c>
      <c r="Y7" s="19" t="s">
        <v>32</v>
      </c>
    </row>
    <row r="8" spans="1:32">
      <c r="A8" s="16">
        <v>3</v>
      </c>
      <c r="B8" s="172">
        <v>2301300</v>
      </c>
      <c r="C8" s="173" t="s">
        <v>136</v>
      </c>
      <c r="D8" s="172" t="s">
        <v>204</v>
      </c>
      <c r="E8" s="97">
        <v>101</v>
      </c>
      <c r="F8" s="4" t="s">
        <v>3</v>
      </c>
      <c r="G8" s="149">
        <v>2</v>
      </c>
      <c r="H8" s="4"/>
      <c r="I8" s="4">
        <v>41</v>
      </c>
      <c r="J8" s="4"/>
      <c r="K8" s="4">
        <v>86</v>
      </c>
      <c r="L8" s="4"/>
      <c r="M8" s="4">
        <v>87</v>
      </c>
      <c r="N8" s="4"/>
      <c r="O8" s="134"/>
      <c r="P8" s="14"/>
      <c r="Q8" s="25" t="s">
        <v>5</v>
      </c>
      <c r="R8" s="26">
        <f t="shared" si="0"/>
        <v>0</v>
      </c>
      <c r="S8" s="26">
        <f t="shared" si="1"/>
        <v>0</v>
      </c>
      <c r="T8" s="26">
        <f t="shared" si="2"/>
        <v>0</v>
      </c>
      <c r="U8" s="26">
        <f t="shared" si="3"/>
        <v>0</v>
      </c>
      <c r="V8" s="26">
        <f t="shared" si="4"/>
        <v>0</v>
      </c>
      <c r="X8" s="81">
        <v>86</v>
      </c>
      <c r="Y8" s="19" t="s">
        <v>33</v>
      </c>
    </row>
    <row r="9" spans="1:32" ht="15" customHeight="1" thickBot="1">
      <c r="A9" s="16">
        <v>4</v>
      </c>
      <c r="B9" s="172">
        <v>2301301</v>
      </c>
      <c r="C9" s="173" t="s">
        <v>137</v>
      </c>
      <c r="D9" s="172" t="s">
        <v>204</v>
      </c>
      <c r="E9" s="97">
        <v>101</v>
      </c>
      <c r="F9" s="4" t="s">
        <v>3</v>
      </c>
      <c r="G9" s="149">
        <v>2</v>
      </c>
      <c r="H9" s="4"/>
      <c r="I9" s="4">
        <v>41</v>
      </c>
      <c r="J9" s="4"/>
      <c r="K9" s="4">
        <v>86</v>
      </c>
      <c r="L9" s="4"/>
      <c r="M9" s="4">
        <v>87</v>
      </c>
      <c r="N9" s="4"/>
      <c r="O9" s="134"/>
      <c r="P9" s="14"/>
      <c r="Q9" s="25" t="s">
        <v>6</v>
      </c>
      <c r="R9" s="26">
        <f t="shared" si="0"/>
        <v>0</v>
      </c>
      <c r="S9" s="26">
        <f t="shared" si="1"/>
        <v>0</v>
      </c>
      <c r="T9" s="26">
        <f t="shared" si="2"/>
        <v>0</v>
      </c>
      <c r="U9" s="26">
        <f t="shared" si="3"/>
        <v>0</v>
      </c>
      <c r="V9" s="26">
        <f t="shared" si="4"/>
        <v>0</v>
      </c>
      <c r="X9" s="82">
        <v>87</v>
      </c>
      <c r="Y9" s="20" t="s">
        <v>34</v>
      </c>
    </row>
    <row r="10" spans="1:32">
      <c r="A10" s="16">
        <v>5</v>
      </c>
      <c r="B10" s="172">
        <v>2301302</v>
      </c>
      <c r="C10" s="173" t="s">
        <v>138</v>
      </c>
      <c r="D10" s="172" t="s">
        <v>204</v>
      </c>
      <c r="E10" s="97">
        <v>101</v>
      </c>
      <c r="F10" s="4" t="s">
        <v>3</v>
      </c>
      <c r="G10" s="149">
        <v>2</v>
      </c>
      <c r="H10" s="4"/>
      <c r="I10" s="4">
        <v>41</v>
      </c>
      <c r="J10" s="4"/>
      <c r="K10" s="4">
        <v>86</v>
      </c>
      <c r="L10" s="4"/>
      <c r="M10" s="4">
        <v>87</v>
      </c>
      <c r="N10" s="4"/>
      <c r="O10" s="134"/>
      <c r="P10" s="14"/>
      <c r="Q10" s="25" t="s">
        <v>7</v>
      </c>
      <c r="R10" s="26">
        <f t="shared" si="0"/>
        <v>0</v>
      </c>
      <c r="S10" s="26">
        <f t="shared" si="1"/>
        <v>0</v>
      </c>
      <c r="T10" s="26">
        <f t="shared" si="2"/>
        <v>0</v>
      </c>
      <c r="U10" s="26">
        <f t="shared" si="3"/>
        <v>0</v>
      </c>
      <c r="V10" s="26">
        <f t="shared" si="4"/>
        <v>0</v>
      </c>
    </row>
    <row r="11" spans="1:32">
      <c r="A11" s="16">
        <v>6</v>
      </c>
      <c r="B11" s="172">
        <v>2301303</v>
      </c>
      <c r="C11" s="173" t="s">
        <v>139</v>
      </c>
      <c r="D11" s="172" t="s">
        <v>205</v>
      </c>
      <c r="E11" s="97">
        <v>101</v>
      </c>
      <c r="F11" s="4" t="s">
        <v>3</v>
      </c>
      <c r="G11" s="149">
        <v>2</v>
      </c>
      <c r="H11" s="4"/>
      <c r="I11" s="4">
        <v>41</v>
      </c>
      <c r="J11" s="4"/>
      <c r="K11" s="4">
        <v>86</v>
      </c>
      <c r="L11" s="4"/>
      <c r="M11" s="4">
        <v>87</v>
      </c>
      <c r="N11" s="4"/>
      <c r="O11" s="134"/>
      <c r="P11" s="14"/>
      <c r="Q11" s="25" t="s">
        <v>8</v>
      </c>
      <c r="R11" s="26">
        <f t="shared" si="0"/>
        <v>0</v>
      </c>
      <c r="S11" s="26">
        <f t="shared" si="1"/>
        <v>0</v>
      </c>
      <c r="T11" s="26">
        <f t="shared" si="2"/>
        <v>0</v>
      </c>
      <c r="U11" s="26">
        <f t="shared" si="3"/>
        <v>0</v>
      </c>
      <c r="V11" s="26">
        <f t="shared" si="4"/>
        <v>0</v>
      </c>
      <c r="X11" s="223" t="s">
        <v>35</v>
      </c>
      <c r="Y11" s="224"/>
      <c r="Z11" s="224"/>
      <c r="AA11" s="224"/>
      <c r="AB11" s="224"/>
      <c r="AC11" s="224"/>
      <c r="AD11" s="224"/>
      <c r="AE11" s="224"/>
    </row>
    <row r="12" spans="1:32">
      <c r="A12" s="16">
        <v>7</v>
      </c>
      <c r="B12" s="172">
        <v>2301304</v>
      </c>
      <c r="C12" s="173" t="s">
        <v>140</v>
      </c>
      <c r="D12" s="172" t="s">
        <v>205</v>
      </c>
      <c r="E12" s="97">
        <v>101</v>
      </c>
      <c r="F12" s="4" t="s">
        <v>3</v>
      </c>
      <c r="G12" s="149">
        <v>2</v>
      </c>
      <c r="H12" s="4"/>
      <c r="I12" s="4">
        <v>41</v>
      </c>
      <c r="J12" s="4"/>
      <c r="K12" s="4">
        <v>86</v>
      </c>
      <c r="L12" s="4"/>
      <c r="M12" s="4">
        <v>87</v>
      </c>
      <c r="N12" s="4"/>
      <c r="O12" s="134"/>
      <c r="P12" s="8"/>
      <c r="Q12" s="25" t="s">
        <v>60</v>
      </c>
      <c r="R12" s="26">
        <f t="shared" si="0"/>
        <v>0</v>
      </c>
      <c r="S12" s="26">
        <f>SUMPRODUCT(($G$6:$G$85=2)*($H$6:$H$85=Q12))</f>
        <v>0</v>
      </c>
      <c r="T12" s="26">
        <f>SUMPRODUCT(($I$6:$I$85=41)*($J$6:$J$85=Q12))</f>
        <v>0</v>
      </c>
      <c r="U12" s="26">
        <f>SUMPRODUCT(($K$6:$K$85=86)*($L$6:$L$85=Q12))</f>
        <v>0</v>
      </c>
      <c r="V12" s="26">
        <f>SUMPRODUCT(($M$6:$M$85=87)*($N$6:$N$85=Q12))</f>
        <v>0</v>
      </c>
      <c r="X12" s="94">
        <v>10</v>
      </c>
      <c r="Y12" s="90" t="s">
        <v>36</v>
      </c>
      <c r="Z12" s="90" t="s">
        <v>37</v>
      </c>
      <c r="AA12" s="92" t="s">
        <v>38</v>
      </c>
      <c r="AB12" s="92" t="s">
        <v>39</v>
      </c>
      <c r="AC12" s="92" t="s">
        <v>40</v>
      </c>
      <c r="AD12" s="92" t="s">
        <v>41</v>
      </c>
      <c r="AE12" s="92" t="s">
        <v>85</v>
      </c>
    </row>
    <row r="13" spans="1:32" ht="15.75" thickBot="1">
      <c r="A13" s="16">
        <v>8</v>
      </c>
      <c r="B13" s="172">
        <v>2301305</v>
      </c>
      <c r="C13" s="173" t="s">
        <v>141</v>
      </c>
      <c r="D13" s="172" t="s">
        <v>205</v>
      </c>
      <c r="E13" s="97">
        <v>101</v>
      </c>
      <c r="F13" s="4" t="s">
        <v>3</v>
      </c>
      <c r="G13" s="149">
        <v>2</v>
      </c>
      <c r="H13" s="4"/>
      <c r="I13" s="4">
        <v>41</v>
      </c>
      <c r="J13" s="4"/>
      <c r="K13" s="4">
        <v>86</v>
      </c>
      <c r="L13" s="4"/>
      <c r="M13" s="4">
        <v>87</v>
      </c>
      <c r="N13" s="4"/>
      <c r="O13" s="134"/>
      <c r="Q13" s="27" t="s">
        <v>61</v>
      </c>
      <c r="R13" s="26">
        <f t="shared" si="0"/>
        <v>0</v>
      </c>
      <c r="S13" s="26">
        <f>SUMPRODUCT(($G$6:$G$85=2)*($H$6:$H$85=Q13))</f>
        <v>0</v>
      </c>
      <c r="T13" s="26">
        <f>SUMPRODUCT(($I$6:$I$85=41)*($J$6:$J$85=Q13))</f>
        <v>0</v>
      </c>
      <c r="U13" s="26">
        <f>SUMPRODUCT(($K$6:$K$85=86)*($L$6:$L$85=Q13))</f>
        <v>0</v>
      </c>
      <c r="V13" s="26">
        <f>SUMPRODUCT(($M$6:$M$85=87)*($N$6:$N$85=Q13))</f>
        <v>0</v>
      </c>
      <c r="X13" s="95"/>
      <c r="Y13" s="91"/>
      <c r="Z13" s="91"/>
      <c r="AA13" s="93"/>
      <c r="AB13" s="93"/>
      <c r="AC13" s="93"/>
      <c r="AD13" s="93"/>
      <c r="AE13" s="93"/>
    </row>
    <row r="14" spans="1:32" ht="15.75" thickBot="1">
      <c r="A14" s="16">
        <v>9</v>
      </c>
      <c r="B14" s="172">
        <v>2301306</v>
      </c>
      <c r="C14" s="173" t="s">
        <v>142</v>
      </c>
      <c r="D14" s="172" t="s">
        <v>205</v>
      </c>
      <c r="E14" s="97">
        <v>101</v>
      </c>
      <c r="F14" s="4" t="s">
        <v>3</v>
      </c>
      <c r="G14" s="149">
        <v>2</v>
      </c>
      <c r="H14" s="4"/>
      <c r="I14" s="4">
        <v>41</v>
      </c>
      <c r="J14" s="4"/>
      <c r="K14" s="4">
        <v>86</v>
      </c>
      <c r="L14" s="4"/>
      <c r="M14" s="4">
        <v>87</v>
      </c>
      <c r="N14" s="4"/>
      <c r="O14" s="134"/>
      <c r="Q14" s="21" t="s">
        <v>26</v>
      </c>
      <c r="R14" s="26">
        <f>SUM(R6:R13)</f>
        <v>12</v>
      </c>
      <c r="S14" s="26">
        <f>SUM(S6:S13)</f>
        <v>0</v>
      </c>
      <c r="T14" s="26">
        <f>SUM(T6:T13)</f>
        <v>0</v>
      </c>
      <c r="U14" s="26">
        <f>SUM(U6:U13)</f>
        <v>0</v>
      </c>
      <c r="V14" s="26">
        <f>SUM(V6:V13)</f>
        <v>0</v>
      </c>
      <c r="X14" s="83">
        <f>COUNTIF($O$6:$O$85,10)</f>
        <v>0</v>
      </c>
      <c r="Y14" s="83">
        <f>SUMPRODUCT(($O$6:$O$85&gt;=9)*($O$6:$O$85&lt;=9.9))</f>
        <v>0</v>
      </c>
      <c r="Z14" s="83">
        <f>SUMPRODUCT(($O$6:$O$85&gt;=8)*($O$6:$O$85&lt;=8.9))</f>
        <v>0</v>
      </c>
      <c r="AA14" s="83">
        <f>SUMPRODUCT(($O$6:$O$85&gt;=7)*($O$6:$O$85&lt;=7.9))</f>
        <v>0</v>
      </c>
      <c r="AB14" s="83">
        <f>SUMPRODUCT(($O$6:$O$85&gt;=6)*($O$6:$O$85&lt;=6.9))</f>
        <v>0</v>
      </c>
      <c r="AC14" s="83">
        <f>SUMPRODUCT(($O$6:$O$85&gt;=5)*($O$6:$O$85&lt;=5.9))</f>
        <v>0</v>
      </c>
      <c r="AD14" s="83">
        <f>SUMPRODUCT(($O$6:$O$85&gt;=4)*($O$6:$O$85&lt;=4.9))</f>
        <v>0</v>
      </c>
      <c r="AE14" s="83">
        <f>COUNTIF($O$6:$O$85,"EIOP")</f>
        <v>0</v>
      </c>
    </row>
    <row r="15" spans="1:32" ht="15.75" thickBot="1">
      <c r="A15" s="16">
        <v>10</v>
      </c>
      <c r="B15" s="172">
        <v>2301307</v>
      </c>
      <c r="C15" s="173" t="s">
        <v>143</v>
      </c>
      <c r="D15" s="172" t="s">
        <v>204</v>
      </c>
      <c r="E15" s="97">
        <v>101</v>
      </c>
      <c r="F15" s="4" t="s">
        <v>3</v>
      </c>
      <c r="G15" s="149">
        <v>2</v>
      </c>
      <c r="H15" s="4"/>
      <c r="I15" s="4">
        <v>41</v>
      </c>
      <c r="J15" s="4"/>
      <c r="K15" s="4">
        <v>86</v>
      </c>
      <c r="L15" s="4"/>
      <c r="M15" s="4">
        <v>87</v>
      </c>
      <c r="N15" s="4"/>
      <c r="O15" s="134"/>
      <c r="Q15" s="28" t="s">
        <v>29</v>
      </c>
      <c r="R15" s="26">
        <f>R14-R13</f>
        <v>12</v>
      </c>
      <c r="S15" s="26">
        <f>S14-S13</f>
        <v>0</v>
      </c>
      <c r="T15" s="26">
        <f>T14-T13</f>
        <v>0</v>
      </c>
      <c r="U15" s="26">
        <f>U14-U13</f>
        <v>0</v>
      </c>
      <c r="V15" s="26">
        <f>V14-V13</f>
        <v>0</v>
      </c>
      <c r="X15" s="10"/>
      <c r="Y15" s="10"/>
      <c r="Z15" s="10"/>
      <c r="AA15" s="10"/>
    </row>
    <row r="16" spans="1:32" ht="15.75" thickBot="1">
      <c r="A16" s="16">
        <v>11</v>
      </c>
      <c r="B16" s="172">
        <v>2301308</v>
      </c>
      <c r="C16" s="173" t="s">
        <v>144</v>
      </c>
      <c r="D16" s="172" t="s">
        <v>204</v>
      </c>
      <c r="E16" s="97">
        <v>101</v>
      </c>
      <c r="F16" s="4" t="s">
        <v>3</v>
      </c>
      <c r="G16" s="149">
        <v>2</v>
      </c>
      <c r="H16" s="4"/>
      <c r="I16" s="4">
        <v>41</v>
      </c>
      <c r="J16" s="4"/>
      <c r="K16" s="4">
        <v>86</v>
      </c>
      <c r="L16" s="4"/>
      <c r="M16" s="4">
        <v>87</v>
      </c>
      <c r="N16" s="4"/>
      <c r="O16" s="134"/>
      <c r="Q16" s="29" t="s">
        <v>30</v>
      </c>
      <c r="R16" s="84">
        <f>R15/R14*100</f>
        <v>100</v>
      </c>
      <c r="S16" s="84" t="e">
        <f>S15/S14*100</f>
        <v>#DIV/0!</v>
      </c>
      <c r="T16" s="84" t="e">
        <f t="shared" ref="T16:V16" si="5">T15/T14*100</f>
        <v>#DIV/0!</v>
      </c>
      <c r="U16" s="84" t="e">
        <f t="shared" si="5"/>
        <v>#DIV/0!</v>
      </c>
      <c r="V16" s="84" t="e">
        <f t="shared" si="5"/>
        <v>#DIV/0!</v>
      </c>
      <c r="X16" s="206" t="s">
        <v>96</v>
      </c>
      <c r="Y16" s="207"/>
      <c r="Z16" s="207"/>
      <c r="AA16" s="207"/>
      <c r="AB16" s="207"/>
      <c r="AC16" s="207"/>
      <c r="AD16" s="207"/>
      <c r="AE16" s="207"/>
      <c r="AF16" s="208"/>
    </row>
    <row r="17" spans="1:32" ht="15.75" thickBot="1">
      <c r="A17" s="16">
        <v>12</v>
      </c>
      <c r="B17" s="172">
        <v>2301309</v>
      </c>
      <c r="C17" s="173" t="s">
        <v>145</v>
      </c>
      <c r="D17" s="172" t="s">
        <v>204</v>
      </c>
      <c r="E17" s="97">
        <v>101</v>
      </c>
      <c r="F17" s="4" t="s">
        <v>3</v>
      </c>
      <c r="G17" s="149">
        <v>2</v>
      </c>
      <c r="H17" s="4"/>
      <c r="I17" s="4">
        <v>41</v>
      </c>
      <c r="J17" s="4"/>
      <c r="K17" s="4">
        <v>86</v>
      </c>
      <c r="L17" s="4"/>
      <c r="M17" s="4">
        <v>87</v>
      </c>
      <c r="N17" s="4"/>
      <c r="O17" s="134"/>
      <c r="Q17" s="30"/>
      <c r="R17" s="31"/>
      <c r="S17" s="31"/>
      <c r="T17" s="87"/>
      <c r="U17" s="31"/>
      <c r="V17" s="98"/>
      <c r="X17" s="144" t="s">
        <v>87</v>
      </c>
      <c r="Y17" s="145" t="s">
        <v>88</v>
      </c>
      <c r="Z17" s="145" t="s">
        <v>89</v>
      </c>
      <c r="AA17" s="146" t="s">
        <v>90</v>
      </c>
      <c r="AB17" s="146" t="s">
        <v>91</v>
      </c>
      <c r="AC17" s="146" t="s">
        <v>92</v>
      </c>
      <c r="AD17" s="146" t="s">
        <v>93</v>
      </c>
      <c r="AE17" s="146" t="s">
        <v>94</v>
      </c>
      <c r="AF17" s="146" t="s">
        <v>95</v>
      </c>
    </row>
    <row r="18" spans="1:32">
      <c r="A18" s="16">
        <v>13</v>
      </c>
      <c r="B18" s="172">
        <v>2301310</v>
      </c>
      <c r="C18" s="173" t="s">
        <v>146</v>
      </c>
      <c r="D18" s="172" t="s">
        <v>205</v>
      </c>
      <c r="E18" s="97">
        <v>101</v>
      </c>
      <c r="F18" s="4"/>
      <c r="G18" s="149">
        <v>2</v>
      </c>
      <c r="H18" s="4"/>
      <c r="I18" s="4">
        <v>41</v>
      </c>
      <c r="J18" s="4"/>
      <c r="K18" s="4">
        <v>86</v>
      </c>
      <c r="L18" s="4"/>
      <c r="M18" s="4">
        <v>87</v>
      </c>
      <c r="N18" s="4"/>
      <c r="O18" s="134"/>
      <c r="X18" s="138" t="s">
        <v>3</v>
      </c>
      <c r="Y18" s="139" t="s">
        <v>4</v>
      </c>
      <c r="Z18" s="139" t="s">
        <v>5</v>
      </c>
      <c r="AA18" s="140" t="s">
        <v>6</v>
      </c>
      <c r="AB18" s="140" t="s">
        <v>7</v>
      </c>
      <c r="AC18" s="140" t="s">
        <v>8</v>
      </c>
      <c r="AD18" s="140" t="s">
        <v>60</v>
      </c>
      <c r="AE18" s="140" t="s">
        <v>61</v>
      </c>
      <c r="AF18" s="141" t="s">
        <v>62</v>
      </c>
    </row>
    <row r="19" spans="1:32" ht="15.75" thickBot="1">
      <c r="A19" s="16">
        <v>14</v>
      </c>
      <c r="B19" s="172">
        <v>2301311</v>
      </c>
      <c r="C19" s="173" t="s">
        <v>147</v>
      </c>
      <c r="D19" s="172" t="s">
        <v>205</v>
      </c>
      <c r="E19" s="97">
        <v>101</v>
      </c>
      <c r="F19" s="4"/>
      <c r="G19" s="149">
        <v>2</v>
      </c>
      <c r="H19" s="4"/>
      <c r="I19" s="4">
        <v>41</v>
      </c>
      <c r="J19" s="4"/>
      <c r="K19" s="4">
        <v>86</v>
      </c>
      <c r="L19" s="4"/>
      <c r="M19" s="4">
        <v>87</v>
      </c>
      <c r="N19" s="4"/>
      <c r="O19" s="134"/>
      <c r="X19" s="142">
        <f>SUMPRODUCT(($O$6:$O$85&gt;=9.1)*($O$6:$O$85&lt;=10))</f>
        <v>0</v>
      </c>
      <c r="Y19" s="142">
        <f>SUMPRODUCT(($O$6:$O$85&gt;=8.1)*($O$6:$O$85&lt;=9))</f>
        <v>0</v>
      </c>
      <c r="Z19" s="142">
        <f>SUMPRODUCT(($O$6:$O$85&gt;=7.1)*($O$6:$O$85&lt;=8))</f>
        <v>0</v>
      </c>
      <c r="AA19" s="142">
        <f>SUMPRODUCT(($O$6:$O$85&gt;=6.1)*($O$6:$O$85&lt;=7))</f>
        <v>0</v>
      </c>
      <c r="AB19" s="142">
        <f>SUMPRODUCT(($O$6:$O$85&gt;=5.1)*($O$6:$O$85&lt;=6))</f>
        <v>0</v>
      </c>
      <c r="AC19" s="142">
        <f>SUMPRODUCT(($O$6:$O$85&gt;=4.1)*($O$6:$O$85&lt;=5))</f>
        <v>0</v>
      </c>
      <c r="AD19" s="142">
        <f>SUMPRODUCT(($O$6:$O$85&gt;=3.1)*($O$6:$O$85&lt;=4))</f>
        <v>0</v>
      </c>
      <c r="AE19" s="142">
        <f>SUMPRODUCT(($O$6:$O$85&gt;=2.1)*($O$6:$O$85&lt;=3))</f>
        <v>0</v>
      </c>
      <c r="AF19" s="143">
        <f>SUMPRODUCT(($O$6:$O$85&gt;=1.1)*($O$6:$O$85&lt;=2))</f>
        <v>0</v>
      </c>
    </row>
    <row r="20" spans="1:32" ht="15.75" thickBot="1">
      <c r="A20" s="16">
        <v>15</v>
      </c>
      <c r="B20" s="172">
        <v>2301312</v>
      </c>
      <c r="C20" s="173" t="s">
        <v>148</v>
      </c>
      <c r="D20" s="172" t="s">
        <v>204</v>
      </c>
      <c r="E20" s="97">
        <v>101</v>
      </c>
      <c r="F20" s="4"/>
      <c r="G20" s="149">
        <v>2</v>
      </c>
      <c r="H20" s="4"/>
      <c r="I20" s="4">
        <v>41</v>
      </c>
      <c r="J20" s="4"/>
      <c r="K20" s="4">
        <v>86</v>
      </c>
      <c r="L20" s="4"/>
      <c r="M20" s="4">
        <v>87</v>
      </c>
      <c r="N20" s="4"/>
      <c r="O20" s="134"/>
      <c r="Q20" s="210" t="s">
        <v>14</v>
      </c>
      <c r="R20" s="211"/>
      <c r="S20" s="211"/>
      <c r="T20" s="211"/>
      <c r="U20" s="211"/>
      <c r="V20" s="212"/>
      <c r="X20" s="102"/>
      <c r="Y20" s="102"/>
      <c r="Z20" s="102"/>
      <c r="AA20" s="102"/>
      <c r="AB20" s="102"/>
      <c r="AC20" s="102"/>
      <c r="AD20" s="102"/>
      <c r="AE20" s="102"/>
      <c r="AF20" s="102"/>
    </row>
    <row r="21" spans="1:32" ht="15.75" thickBot="1">
      <c r="A21" s="16">
        <v>16</v>
      </c>
      <c r="B21" s="172">
        <v>2301313</v>
      </c>
      <c r="C21" s="173" t="s">
        <v>149</v>
      </c>
      <c r="D21" s="172" t="s">
        <v>204</v>
      </c>
      <c r="E21" s="97">
        <v>101</v>
      </c>
      <c r="F21" s="4"/>
      <c r="G21" s="149">
        <v>2</v>
      </c>
      <c r="H21" s="4"/>
      <c r="I21" s="4">
        <v>41</v>
      </c>
      <c r="J21" s="4"/>
      <c r="K21" s="4">
        <v>86</v>
      </c>
      <c r="L21" s="4"/>
      <c r="M21" s="4">
        <v>87</v>
      </c>
      <c r="N21" s="4"/>
      <c r="O21" s="134"/>
      <c r="Q21" s="32" t="s">
        <v>9</v>
      </c>
      <c r="R21" s="33">
        <v>101</v>
      </c>
      <c r="S21" s="34">
        <v>2</v>
      </c>
      <c r="T21" s="34">
        <v>41</v>
      </c>
      <c r="U21" s="34">
        <v>86</v>
      </c>
      <c r="V21" s="35">
        <v>87</v>
      </c>
      <c r="X21" s="102"/>
      <c r="Y21" s="102"/>
      <c r="Z21" s="102"/>
      <c r="AA21" s="102"/>
      <c r="AB21" s="102"/>
      <c r="AC21" s="102"/>
      <c r="AD21" s="102"/>
      <c r="AE21" s="102"/>
      <c r="AF21" s="102"/>
    </row>
    <row r="22" spans="1:32">
      <c r="A22" s="16">
        <v>17</v>
      </c>
      <c r="B22" s="172">
        <v>2301314</v>
      </c>
      <c r="C22" s="173" t="s">
        <v>150</v>
      </c>
      <c r="D22" s="172" t="s">
        <v>205</v>
      </c>
      <c r="E22" s="97">
        <v>101</v>
      </c>
      <c r="F22" s="4"/>
      <c r="G22" s="149">
        <v>2</v>
      </c>
      <c r="H22" s="4"/>
      <c r="I22" s="4">
        <v>41</v>
      </c>
      <c r="J22" s="4"/>
      <c r="K22" s="4">
        <v>86</v>
      </c>
      <c r="L22" s="4"/>
      <c r="M22" s="4">
        <v>87</v>
      </c>
      <c r="N22" s="4"/>
      <c r="O22" s="134"/>
      <c r="Q22" s="36" t="s">
        <v>3</v>
      </c>
      <c r="R22" s="37">
        <f t="shared" ref="R22:R29" si="6">SUMPRODUCT(($D$6:$D$85="M")*($E$6:$E$85=101)*($F$6:$F$85=Q22))</f>
        <v>4</v>
      </c>
      <c r="S22" s="37">
        <f t="shared" ref="S22:S29" si="7">SUMPRODUCT(($D$6:$D$85="M")*($G$6:$G$85=2)*($H$6:$H$85=Q22))</f>
        <v>0</v>
      </c>
      <c r="T22" s="37">
        <f t="shared" ref="T22:T29" si="8">SUMPRODUCT(($D$6:$D$85="M")*($I$6:$I$85=41)*($J$6:$J$85=Q22))</f>
        <v>0</v>
      </c>
      <c r="U22" s="37">
        <f t="shared" ref="U22:U29" si="9">SUMPRODUCT(($D$6:$D$85="M")*($K$6:$K$85=86)*($L$6:$L$85=Q22))</f>
        <v>0</v>
      </c>
      <c r="V22" s="37">
        <f t="shared" ref="V22:V29" si="10">SUMPRODUCT(($D$6:$D$85="M")*($M$6:$M$85=87)*($N$6:$N$85=Q22))</f>
        <v>0</v>
      </c>
      <c r="W22" s="136"/>
      <c r="X22" s="102"/>
      <c r="Y22" s="102"/>
      <c r="Z22" s="102"/>
      <c r="AA22" s="102"/>
      <c r="AB22" s="102"/>
      <c r="AC22" s="102"/>
      <c r="AD22" s="102"/>
      <c r="AE22" s="102"/>
      <c r="AF22" s="102"/>
    </row>
    <row r="23" spans="1:32">
      <c r="A23" s="16">
        <v>18</v>
      </c>
      <c r="B23" s="172">
        <v>2301315</v>
      </c>
      <c r="C23" s="173" t="s">
        <v>151</v>
      </c>
      <c r="D23" s="172" t="s">
        <v>205</v>
      </c>
      <c r="E23" s="97">
        <v>101</v>
      </c>
      <c r="F23" s="4"/>
      <c r="G23" s="149">
        <v>2</v>
      </c>
      <c r="H23" s="4"/>
      <c r="I23" s="4">
        <v>41</v>
      </c>
      <c r="J23" s="4"/>
      <c r="K23" s="4">
        <v>86</v>
      </c>
      <c r="L23" s="4"/>
      <c r="M23" s="4">
        <v>87</v>
      </c>
      <c r="N23" s="4"/>
      <c r="O23" s="134"/>
      <c r="Q23" s="38" t="s">
        <v>4</v>
      </c>
      <c r="R23" s="37">
        <f t="shared" si="6"/>
        <v>0</v>
      </c>
      <c r="S23" s="37">
        <f t="shared" si="7"/>
        <v>0</v>
      </c>
      <c r="T23" s="37">
        <f t="shared" si="8"/>
        <v>0</v>
      </c>
      <c r="U23" s="37">
        <f t="shared" si="9"/>
        <v>0</v>
      </c>
      <c r="V23" s="37">
        <f t="shared" si="10"/>
        <v>0</v>
      </c>
      <c r="W23" s="136"/>
      <c r="X23" s="102"/>
      <c r="Y23" s="102"/>
      <c r="Z23" s="102"/>
      <c r="AA23" s="102"/>
      <c r="AB23" s="102"/>
      <c r="AC23" s="102"/>
      <c r="AD23" s="102"/>
      <c r="AE23" s="102"/>
      <c r="AF23" s="102"/>
    </row>
    <row r="24" spans="1:32">
      <c r="A24" s="16">
        <v>19</v>
      </c>
      <c r="B24" s="172">
        <v>2301316</v>
      </c>
      <c r="C24" s="173" t="s">
        <v>152</v>
      </c>
      <c r="D24" s="172" t="s">
        <v>205</v>
      </c>
      <c r="E24" s="97">
        <v>101</v>
      </c>
      <c r="F24" s="4"/>
      <c r="G24" s="149">
        <v>2</v>
      </c>
      <c r="H24" s="4"/>
      <c r="I24" s="4">
        <v>41</v>
      </c>
      <c r="J24" s="4"/>
      <c r="K24" s="4">
        <v>86</v>
      </c>
      <c r="L24" s="4"/>
      <c r="M24" s="4">
        <v>87</v>
      </c>
      <c r="N24" s="4"/>
      <c r="O24" s="134"/>
      <c r="Q24" s="38" t="s">
        <v>5</v>
      </c>
      <c r="R24" s="37">
        <f t="shared" si="6"/>
        <v>0</v>
      </c>
      <c r="S24" s="37">
        <f t="shared" si="7"/>
        <v>0</v>
      </c>
      <c r="T24" s="37">
        <f t="shared" si="8"/>
        <v>0</v>
      </c>
      <c r="U24" s="37">
        <f t="shared" si="9"/>
        <v>0</v>
      </c>
      <c r="V24" s="37">
        <f t="shared" si="10"/>
        <v>0</v>
      </c>
      <c r="W24" s="136"/>
      <c r="X24" s="102"/>
      <c r="Y24" s="102"/>
      <c r="Z24" s="102"/>
      <c r="AA24" s="102"/>
      <c r="AB24" s="102"/>
      <c r="AC24" s="102"/>
      <c r="AD24" s="102"/>
      <c r="AE24" s="102"/>
      <c r="AF24" s="102"/>
    </row>
    <row r="25" spans="1:32">
      <c r="A25" s="16">
        <v>20</v>
      </c>
      <c r="B25" s="172">
        <v>2301317</v>
      </c>
      <c r="C25" s="173" t="s">
        <v>153</v>
      </c>
      <c r="D25" s="172" t="s">
        <v>204</v>
      </c>
      <c r="E25" s="97">
        <v>101</v>
      </c>
      <c r="F25" s="4"/>
      <c r="G25" s="149">
        <v>2</v>
      </c>
      <c r="H25" s="4"/>
      <c r="I25" s="4">
        <v>41</v>
      </c>
      <c r="J25" s="4"/>
      <c r="K25" s="4">
        <v>86</v>
      </c>
      <c r="L25" s="4"/>
      <c r="M25" s="4">
        <v>87</v>
      </c>
      <c r="N25" s="4"/>
      <c r="O25" s="134"/>
      <c r="Q25" s="38" t="s">
        <v>6</v>
      </c>
      <c r="R25" s="37">
        <f t="shared" si="6"/>
        <v>0</v>
      </c>
      <c r="S25" s="37">
        <f t="shared" si="7"/>
        <v>0</v>
      </c>
      <c r="T25" s="37">
        <f t="shared" si="8"/>
        <v>0</v>
      </c>
      <c r="U25" s="37">
        <f t="shared" si="9"/>
        <v>0</v>
      </c>
      <c r="V25" s="37">
        <f t="shared" si="10"/>
        <v>0</v>
      </c>
      <c r="W25" s="136"/>
      <c r="X25" s="102"/>
      <c r="Y25" s="102"/>
      <c r="Z25" s="102"/>
      <c r="AA25" s="102"/>
      <c r="AB25" s="102"/>
      <c r="AC25" s="102"/>
      <c r="AD25" s="102"/>
      <c r="AE25" s="102"/>
      <c r="AF25" s="102"/>
    </row>
    <row r="26" spans="1:32">
      <c r="A26" s="16">
        <v>21</v>
      </c>
      <c r="B26" s="172">
        <v>2301318</v>
      </c>
      <c r="C26" s="173" t="s">
        <v>154</v>
      </c>
      <c r="D26" s="172" t="s">
        <v>205</v>
      </c>
      <c r="E26" s="97">
        <v>101</v>
      </c>
      <c r="F26" s="4"/>
      <c r="G26" s="149">
        <v>2</v>
      </c>
      <c r="H26" s="4"/>
      <c r="I26" s="4">
        <v>41</v>
      </c>
      <c r="J26" s="4"/>
      <c r="K26" s="4">
        <v>86</v>
      </c>
      <c r="L26" s="4"/>
      <c r="M26" s="4">
        <v>87</v>
      </c>
      <c r="N26" s="4"/>
      <c r="O26" s="134"/>
      <c r="Q26" s="38" t="s">
        <v>7</v>
      </c>
      <c r="R26" s="37">
        <f t="shared" si="6"/>
        <v>0</v>
      </c>
      <c r="S26" s="37">
        <f t="shared" si="7"/>
        <v>0</v>
      </c>
      <c r="T26" s="37">
        <f t="shared" si="8"/>
        <v>0</v>
      </c>
      <c r="U26" s="37">
        <f t="shared" si="9"/>
        <v>0</v>
      </c>
      <c r="V26" s="37">
        <f t="shared" si="10"/>
        <v>0</v>
      </c>
      <c r="W26" s="136"/>
      <c r="X26" s="102"/>
      <c r="Y26" s="102"/>
      <c r="Z26" s="102"/>
      <c r="AA26" s="102"/>
      <c r="AB26" s="102"/>
      <c r="AC26" s="102"/>
      <c r="AD26" s="102"/>
      <c r="AE26" s="102"/>
      <c r="AF26" s="102"/>
    </row>
    <row r="27" spans="1:32">
      <c r="A27" s="16">
        <v>22</v>
      </c>
      <c r="B27" s="172">
        <v>2301319</v>
      </c>
      <c r="C27" s="173" t="s">
        <v>155</v>
      </c>
      <c r="D27" s="172" t="s">
        <v>205</v>
      </c>
      <c r="E27" s="97">
        <v>101</v>
      </c>
      <c r="F27" s="4"/>
      <c r="G27" s="149">
        <v>2</v>
      </c>
      <c r="H27" s="4"/>
      <c r="I27" s="4">
        <v>41</v>
      </c>
      <c r="J27" s="4"/>
      <c r="K27" s="4">
        <v>86</v>
      </c>
      <c r="L27" s="4"/>
      <c r="M27" s="4">
        <v>87</v>
      </c>
      <c r="N27" s="4"/>
      <c r="O27" s="134"/>
      <c r="Q27" s="38" t="s">
        <v>8</v>
      </c>
      <c r="R27" s="37">
        <f t="shared" si="6"/>
        <v>0</v>
      </c>
      <c r="S27" s="37">
        <f t="shared" si="7"/>
        <v>0</v>
      </c>
      <c r="T27" s="37">
        <f t="shared" si="8"/>
        <v>0</v>
      </c>
      <c r="U27" s="37">
        <f t="shared" si="9"/>
        <v>0</v>
      </c>
      <c r="V27" s="37">
        <f t="shared" si="10"/>
        <v>0</v>
      </c>
      <c r="W27" s="136"/>
      <c r="X27" s="102"/>
      <c r="Y27" s="102"/>
      <c r="Z27" s="102"/>
      <c r="AA27" s="102"/>
      <c r="AB27" s="102"/>
      <c r="AC27" s="102"/>
      <c r="AD27" s="102"/>
      <c r="AE27" s="102"/>
      <c r="AF27" s="102"/>
    </row>
    <row r="28" spans="1:32">
      <c r="A28" s="16">
        <v>23</v>
      </c>
      <c r="B28" s="172">
        <v>2301320</v>
      </c>
      <c r="C28" s="173" t="s">
        <v>156</v>
      </c>
      <c r="D28" s="172" t="s">
        <v>205</v>
      </c>
      <c r="E28" s="97">
        <v>101</v>
      </c>
      <c r="F28" s="4"/>
      <c r="G28" s="149">
        <v>2</v>
      </c>
      <c r="H28" s="4"/>
      <c r="I28" s="4">
        <v>41</v>
      </c>
      <c r="J28" s="4"/>
      <c r="K28" s="4">
        <v>86</v>
      </c>
      <c r="L28" s="4"/>
      <c r="M28" s="4">
        <v>87</v>
      </c>
      <c r="N28" s="4"/>
      <c r="O28" s="134"/>
      <c r="Q28" s="38" t="s">
        <v>60</v>
      </c>
      <c r="R28" s="37">
        <f t="shared" si="6"/>
        <v>0</v>
      </c>
      <c r="S28" s="37">
        <f t="shared" si="7"/>
        <v>0</v>
      </c>
      <c r="T28" s="37">
        <f t="shared" si="8"/>
        <v>0</v>
      </c>
      <c r="U28" s="37">
        <f t="shared" si="9"/>
        <v>0</v>
      </c>
      <c r="V28" s="37">
        <f t="shared" si="10"/>
        <v>0</v>
      </c>
      <c r="W28" s="136"/>
      <c r="X28" s="102"/>
      <c r="Y28" s="102"/>
      <c r="Z28" s="102"/>
      <c r="AA28" s="102"/>
      <c r="AB28" s="102"/>
      <c r="AC28" s="102"/>
      <c r="AD28" s="102"/>
      <c r="AE28" s="102"/>
      <c r="AF28" s="102"/>
    </row>
    <row r="29" spans="1:32" ht="15.75" thickBot="1">
      <c r="A29" s="16">
        <v>24</v>
      </c>
      <c r="B29" s="172">
        <v>2301321</v>
      </c>
      <c r="C29" s="173" t="s">
        <v>157</v>
      </c>
      <c r="D29" s="172" t="s">
        <v>204</v>
      </c>
      <c r="E29" s="97">
        <v>101</v>
      </c>
      <c r="F29" s="4"/>
      <c r="G29" s="149">
        <v>2</v>
      </c>
      <c r="H29" s="4"/>
      <c r="I29" s="4">
        <v>41</v>
      </c>
      <c r="J29" s="4"/>
      <c r="K29" s="4">
        <v>86</v>
      </c>
      <c r="L29" s="4"/>
      <c r="M29" s="4">
        <v>87</v>
      </c>
      <c r="N29" s="4"/>
      <c r="O29" s="134"/>
      <c r="Q29" s="39" t="s">
        <v>61</v>
      </c>
      <c r="R29" s="37">
        <f t="shared" si="6"/>
        <v>0</v>
      </c>
      <c r="S29" s="37">
        <f t="shared" si="7"/>
        <v>0</v>
      </c>
      <c r="T29" s="37">
        <f t="shared" si="8"/>
        <v>0</v>
      </c>
      <c r="U29" s="37">
        <f t="shared" si="9"/>
        <v>0</v>
      </c>
      <c r="V29" s="37">
        <f t="shared" si="10"/>
        <v>0</v>
      </c>
      <c r="W29" s="136"/>
      <c r="X29" s="102"/>
      <c r="Y29" s="102"/>
      <c r="Z29" s="102"/>
      <c r="AA29" s="102"/>
      <c r="AB29" s="102"/>
      <c r="AC29" s="102"/>
      <c r="AD29" s="102"/>
      <c r="AE29" s="102"/>
      <c r="AF29" s="102"/>
    </row>
    <row r="30" spans="1:32" ht="15.75" thickBot="1">
      <c r="A30" s="16">
        <v>25</v>
      </c>
      <c r="B30" s="172">
        <v>2301322</v>
      </c>
      <c r="C30" s="173" t="s">
        <v>158</v>
      </c>
      <c r="D30" s="172" t="s">
        <v>205</v>
      </c>
      <c r="E30" s="97">
        <v>101</v>
      </c>
      <c r="F30" s="4"/>
      <c r="G30" s="149">
        <v>2</v>
      </c>
      <c r="H30" s="4"/>
      <c r="I30" s="4">
        <v>41</v>
      </c>
      <c r="J30" s="4"/>
      <c r="K30" s="4">
        <v>86</v>
      </c>
      <c r="L30" s="4"/>
      <c r="M30" s="4">
        <v>87</v>
      </c>
      <c r="N30" s="4"/>
      <c r="O30" s="134"/>
      <c r="Q30" s="88" t="s">
        <v>26</v>
      </c>
      <c r="R30" s="40">
        <f>SUM(R22:R29)</f>
        <v>4</v>
      </c>
      <c r="S30" s="40">
        <f>SUM(S22:S29)</f>
        <v>0</v>
      </c>
      <c r="T30" s="40">
        <f>SUM(T22:T29)</f>
        <v>0</v>
      </c>
      <c r="U30" s="40">
        <f>SUM(U22:U29)</f>
        <v>0</v>
      </c>
      <c r="V30" s="41">
        <f>SUM(V22:V29)</f>
        <v>0</v>
      </c>
      <c r="W30" s="136"/>
      <c r="X30" s="102"/>
      <c r="Y30" s="102"/>
      <c r="Z30" s="102"/>
      <c r="AA30" s="102"/>
      <c r="AB30" s="102"/>
      <c r="AC30" s="102"/>
      <c r="AD30" s="102"/>
      <c r="AE30" s="102"/>
      <c r="AF30" s="102"/>
    </row>
    <row r="31" spans="1:32" ht="15.75" thickBot="1">
      <c r="A31" s="16">
        <v>26</v>
      </c>
      <c r="B31" s="172">
        <v>2301323</v>
      </c>
      <c r="C31" s="173" t="s">
        <v>159</v>
      </c>
      <c r="D31" s="172" t="s">
        <v>204</v>
      </c>
      <c r="E31" s="97">
        <v>101</v>
      </c>
      <c r="F31" s="4"/>
      <c r="G31" s="149">
        <v>2</v>
      </c>
      <c r="H31" s="4"/>
      <c r="I31" s="4">
        <v>41</v>
      </c>
      <c r="J31" s="4"/>
      <c r="K31" s="4">
        <v>86</v>
      </c>
      <c r="L31" s="4"/>
      <c r="M31" s="4">
        <v>87</v>
      </c>
      <c r="N31" s="4"/>
      <c r="O31" s="134"/>
      <c r="Q31" s="42" t="s">
        <v>29</v>
      </c>
      <c r="R31" s="43">
        <f>R30-R29</f>
        <v>4</v>
      </c>
      <c r="S31" s="43">
        <f t="shared" ref="S31:V31" si="11">S30-S29</f>
        <v>0</v>
      </c>
      <c r="T31" s="43">
        <f t="shared" si="11"/>
        <v>0</v>
      </c>
      <c r="U31" s="43">
        <f t="shared" si="11"/>
        <v>0</v>
      </c>
      <c r="V31" s="44">
        <f t="shared" si="11"/>
        <v>0</v>
      </c>
      <c r="X31" s="102"/>
      <c r="Y31" s="102"/>
      <c r="Z31" s="102"/>
      <c r="AA31" s="102"/>
      <c r="AB31" s="102"/>
      <c r="AC31" s="102"/>
      <c r="AD31" s="102"/>
      <c r="AE31" s="102"/>
      <c r="AF31" s="102"/>
    </row>
    <row r="32" spans="1:32" ht="15.75" thickBot="1">
      <c r="A32" s="16">
        <v>27</v>
      </c>
      <c r="B32" s="172">
        <v>2301324</v>
      </c>
      <c r="C32" s="173" t="s">
        <v>160</v>
      </c>
      <c r="D32" s="172" t="s">
        <v>204</v>
      </c>
      <c r="E32" s="97">
        <v>101</v>
      </c>
      <c r="F32" s="4"/>
      <c r="G32" s="149">
        <v>2</v>
      </c>
      <c r="H32" s="4"/>
      <c r="I32" s="4">
        <v>41</v>
      </c>
      <c r="J32" s="4"/>
      <c r="K32" s="4">
        <v>86</v>
      </c>
      <c r="L32" s="4"/>
      <c r="M32" s="4">
        <v>87</v>
      </c>
      <c r="N32" s="4"/>
      <c r="O32" s="134"/>
      <c r="Q32" s="45" t="s">
        <v>30</v>
      </c>
      <c r="R32" s="85">
        <f>R31/R30*100</f>
        <v>100</v>
      </c>
      <c r="S32" s="46" t="e">
        <f t="shared" ref="S32:V32" si="12">S31/S30*100</f>
        <v>#DIV/0!</v>
      </c>
      <c r="T32" s="46" t="e">
        <f t="shared" si="12"/>
        <v>#DIV/0!</v>
      </c>
      <c r="U32" s="46" t="e">
        <f t="shared" si="12"/>
        <v>#DIV/0!</v>
      </c>
      <c r="V32" s="47" t="e">
        <f t="shared" si="12"/>
        <v>#DIV/0!</v>
      </c>
    </row>
    <row r="33" spans="1:23" ht="15.75" thickBot="1">
      <c r="A33" s="16">
        <v>28</v>
      </c>
      <c r="B33" s="172">
        <v>2301325</v>
      </c>
      <c r="C33" s="173" t="s">
        <v>161</v>
      </c>
      <c r="D33" s="172" t="s">
        <v>205</v>
      </c>
      <c r="E33" s="97">
        <v>101</v>
      </c>
      <c r="F33" s="4"/>
      <c r="G33" s="149">
        <v>2</v>
      </c>
      <c r="H33" s="4"/>
      <c r="I33" s="4">
        <v>41</v>
      </c>
      <c r="J33" s="4"/>
      <c r="K33" s="4">
        <v>86</v>
      </c>
      <c r="L33" s="4"/>
      <c r="M33" s="4">
        <v>87</v>
      </c>
      <c r="N33" s="4"/>
      <c r="O33" s="134"/>
      <c r="Q33" s="48"/>
      <c r="R33" s="49"/>
      <c r="S33" s="49"/>
      <c r="T33" s="49"/>
      <c r="U33" s="49"/>
      <c r="V33" s="50"/>
    </row>
    <row r="34" spans="1:23" ht="14.25" customHeight="1">
      <c r="A34" s="16">
        <v>29</v>
      </c>
      <c r="B34" s="172">
        <v>2301326</v>
      </c>
      <c r="C34" s="173" t="s">
        <v>162</v>
      </c>
      <c r="D34" s="172" t="s">
        <v>204</v>
      </c>
      <c r="E34" s="97">
        <v>101</v>
      </c>
      <c r="F34" s="4"/>
      <c r="G34" s="149">
        <v>2</v>
      </c>
      <c r="H34" s="4"/>
      <c r="I34" s="4">
        <v>41</v>
      </c>
      <c r="J34" s="4"/>
      <c r="K34" s="4">
        <v>86</v>
      </c>
      <c r="L34" s="4"/>
      <c r="M34" s="4">
        <v>87</v>
      </c>
      <c r="N34" s="4"/>
      <c r="O34" s="134"/>
    </row>
    <row r="35" spans="1:23" ht="15.75" thickBot="1">
      <c r="A35" s="16">
        <v>30</v>
      </c>
      <c r="B35" s="172">
        <v>2301327</v>
      </c>
      <c r="C35" s="173" t="s">
        <v>163</v>
      </c>
      <c r="D35" s="172" t="s">
        <v>205</v>
      </c>
      <c r="E35" s="97">
        <v>101</v>
      </c>
      <c r="F35" s="4"/>
      <c r="G35" s="149">
        <v>2</v>
      </c>
      <c r="H35" s="4"/>
      <c r="I35" s="4">
        <v>41</v>
      </c>
      <c r="J35" s="4"/>
      <c r="K35" s="4">
        <v>86</v>
      </c>
      <c r="L35" s="4"/>
      <c r="M35" s="4">
        <v>87</v>
      </c>
      <c r="N35" s="4"/>
      <c r="O35" s="134"/>
    </row>
    <row r="36" spans="1:23" ht="15.75" thickBot="1">
      <c r="A36" s="16">
        <v>31</v>
      </c>
      <c r="B36" s="172">
        <v>2301328</v>
      </c>
      <c r="C36" s="173" t="s">
        <v>164</v>
      </c>
      <c r="D36" s="172" t="s">
        <v>205</v>
      </c>
      <c r="E36" s="97">
        <v>101</v>
      </c>
      <c r="F36" s="4"/>
      <c r="G36" s="149">
        <v>2</v>
      </c>
      <c r="H36" s="4"/>
      <c r="I36" s="4">
        <v>41</v>
      </c>
      <c r="J36" s="4"/>
      <c r="K36" s="4">
        <v>86</v>
      </c>
      <c r="L36" s="4"/>
      <c r="M36" s="4">
        <v>87</v>
      </c>
      <c r="N36" s="4"/>
      <c r="O36" s="134"/>
      <c r="Q36" s="213" t="s">
        <v>13</v>
      </c>
      <c r="R36" s="214"/>
      <c r="S36" s="214"/>
      <c r="T36" s="214"/>
      <c r="U36" s="214"/>
      <c r="V36" s="215"/>
    </row>
    <row r="37" spans="1:23" ht="15.75" thickBot="1">
      <c r="A37" s="16">
        <v>32</v>
      </c>
      <c r="B37" s="172">
        <v>2301329</v>
      </c>
      <c r="C37" s="173" t="s">
        <v>165</v>
      </c>
      <c r="D37" s="172" t="s">
        <v>205</v>
      </c>
      <c r="E37" s="97">
        <v>101</v>
      </c>
      <c r="F37" s="4"/>
      <c r="G37" s="149">
        <v>2</v>
      </c>
      <c r="H37" s="4"/>
      <c r="I37" s="4">
        <v>41</v>
      </c>
      <c r="J37" s="4"/>
      <c r="K37" s="4">
        <v>86</v>
      </c>
      <c r="L37" s="4"/>
      <c r="M37" s="4">
        <v>87</v>
      </c>
      <c r="N37" s="4"/>
      <c r="O37" s="134"/>
      <c r="Q37" s="51" t="s">
        <v>9</v>
      </c>
      <c r="R37" s="52">
        <v>101</v>
      </c>
      <c r="S37" s="53">
        <v>2</v>
      </c>
      <c r="T37" s="53">
        <v>41</v>
      </c>
      <c r="U37" s="53">
        <v>86</v>
      </c>
      <c r="V37" s="54">
        <v>87</v>
      </c>
    </row>
    <row r="38" spans="1:23">
      <c r="A38" s="16">
        <v>33</v>
      </c>
      <c r="B38" s="172">
        <v>2301330</v>
      </c>
      <c r="C38" s="173" t="s">
        <v>166</v>
      </c>
      <c r="D38" s="172" t="s">
        <v>204</v>
      </c>
      <c r="E38" s="97">
        <v>101</v>
      </c>
      <c r="F38" s="4"/>
      <c r="G38" s="149">
        <v>2</v>
      </c>
      <c r="H38" s="4"/>
      <c r="I38" s="4">
        <v>41</v>
      </c>
      <c r="J38" s="4"/>
      <c r="K38" s="4">
        <v>86</v>
      </c>
      <c r="L38" s="4"/>
      <c r="M38" s="4">
        <v>87</v>
      </c>
      <c r="N38" s="4"/>
      <c r="O38" s="134"/>
      <c r="Q38" s="55" t="s">
        <v>3</v>
      </c>
      <c r="R38" s="56">
        <f t="shared" ref="R38:R45" si="13">SUMPRODUCT(($D$6:$D$85="F")*($E$6:$E$85=101)*($F$6:$F$85=Q38))</f>
        <v>8</v>
      </c>
      <c r="S38" s="56">
        <f t="shared" ref="S38:S45" si="14">SUMPRODUCT(($D$6:$D$85="F")*($G$6:$G$85=2)*($H$6:$H$85=Q38))</f>
        <v>0</v>
      </c>
      <c r="T38" s="56">
        <f t="shared" ref="T38:T45" si="15">SUMPRODUCT(($D$6:$D$85="F")*($I$6:$I$85=41)*($J$6:$J$85=Q38))</f>
        <v>0</v>
      </c>
      <c r="U38" s="56">
        <f t="shared" ref="U38:U45" si="16">SUMPRODUCT(($D$6:$D$85="F")*($K$6:$K$85=86)*($L$6:$L$85=Q38))</f>
        <v>0</v>
      </c>
      <c r="V38" s="56">
        <f t="shared" ref="V38:V45" si="17">SUMPRODUCT(($D$6:$D$85="F")*($M$6:$M$85=87)*($N$6:$N$85=Q38))</f>
        <v>0</v>
      </c>
      <c r="W38" s="136"/>
    </row>
    <row r="39" spans="1:23">
      <c r="A39" s="16">
        <v>34</v>
      </c>
      <c r="B39" s="172">
        <v>2301331</v>
      </c>
      <c r="C39" s="173" t="s">
        <v>167</v>
      </c>
      <c r="D39" s="172" t="s">
        <v>205</v>
      </c>
      <c r="E39" s="97">
        <v>101</v>
      </c>
      <c r="F39" s="4"/>
      <c r="G39" s="149">
        <v>2</v>
      </c>
      <c r="H39" s="4"/>
      <c r="I39" s="4">
        <v>41</v>
      </c>
      <c r="J39" s="4"/>
      <c r="K39" s="4">
        <v>86</v>
      </c>
      <c r="L39" s="4"/>
      <c r="M39" s="4">
        <v>87</v>
      </c>
      <c r="N39" s="4"/>
      <c r="O39" s="134"/>
      <c r="Q39" s="57" t="s">
        <v>4</v>
      </c>
      <c r="R39" s="56">
        <f t="shared" si="13"/>
        <v>0</v>
      </c>
      <c r="S39" s="56">
        <f t="shared" si="14"/>
        <v>0</v>
      </c>
      <c r="T39" s="56">
        <f t="shared" si="15"/>
        <v>0</v>
      </c>
      <c r="U39" s="56">
        <f t="shared" si="16"/>
        <v>0</v>
      </c>
      <c r="V39" s="56">
        <f t="shared" si="17"/>
        <v>0</v>
      </c>
      <c r="W39" s="136"/>
    </row>
    <row r="40" spans="1:23">
      <c r="A40" s="16">
        <v>35</v>
      </c>
      <c r="B40" s="172">
        <v>2301332</v>
      </c>
      <c r="C40" s="173" t="s">
        <v>168</v>
      </c>
      <c r="D40" s="172" t="s">
        <v>204</v>
      </c>
      <c r="E40" s="97">
        <v>101</v>
      </c>
      <c r="F40" s="4"/>
      <c r="G40" s="149">
        <v>2</v>
      </c>
      <c r="H40" s="4"/>
      <c r="I40" s="4">
        <v>41</v>
      </c>
      <c r="J40" s="4"/>
      <c r="K40" s="4">
        <v>86</v>
      </c>
      <c r="L40" s="4"/>
      <c r="M40" s="4">
        <v>87</v>
      </c>
      <c r="N40" s="4"/>
      <c r="O40" s="134"/>
      <c r="Q40" s="57" t="s">
        <v>5</v>
      </c>
      <c r="R40" s="56">
        <f t="shared" si="13"/>
        <v>0</v>
      </c>
      <c r="S40" s="56">
        <f t="shared" si="14"/>
        <v>0</v>
      </c>
      <c r="T40" s="56">
        <f t="shared" si="15"/>
        <v>0</v>
      </c>
      <c r="U40" s="56">
        <f t="shared" si="16"/>
        <v>0</v>
      </c>
      <c r="V40" s="56">
        <f t="shared" si="17"/>
        <v>0</v>
      </c>
      <c r="W40" s="136"/>
    </row>
    <row r="41" spans="1:23">
      <c r="A41" s="16">
        <v>36</v>
      </c>
      <c r="B41" s="172">
        <v>2301333</v>
      </c>
      <c r="C41" s="173" t="s">
        <v>169</v>
      </c>
      <c r="D41" s="172" t="s">
        <v>204</v>
      </c>
      <c r="E41" s="97">
        <v>101</v>
      </c>
      <c r="F41" s="4"/>
      <c r="G41" s="149">
        <v>2</v>
      </c>
      <c r="H41" s="4"/>
      <c r="I41" s="4">
        <v>41</v>
      </c>
      <c r="J41" s="4"/>
      <c r="K41" s="4">
        <v>86</v>
      </c>
      <c r="L41" s="4"/>
      <c r="M41" s="4">
        <v>87</v>
      </c>
      <c r="N41" s="4"/>
      <c r="O41" s="134"/>
      <c r="Q41" s="57" t="s">
        <v>6</v>
      </c>
      <c r="R41" s="56">
        <f t="shared" si="13"/>
        <v>0</v>
      </c>
      <c r="S41" s="56">
        <f t="shared" si="14"/>
        <v>0</v>
      </c>
      <c r="T41" s="56">
        <f t="shared" si="15"/>
        <v>0</v>
      </c>
      <c r="U41" s="56">
        <f t="shared" si="16"/>
        <v>0</v>
      </c>
      <c r="V41" s="56">
        <f t="shared" si="17"/>
        <v>0</v>
      </c>
      <c r="W41" s="136"/>
    </row>
    <row r="42" spans="1:23">
      <c r="A42" s="16">
        <v>37</v>
      </c>
      <c r="B42" s="172">
        <v>2301334</v>
      </c>
      <c r="C42" s="173" t="s">
        <v>170</v>
      </c>
      <c r="D42" s="172" t="s">
        <v>205</v>
      </c>
      <c r="E42" s="97">
        <v>101</v>
      </c>
      <c r="F42" s="4"/>
      <c r="G42" s="149">
        <v>2</v>
      </c>
      <c r="H42" s="4"/>
      <c r="I42" s="4">
        <v>41</v>
      </c>
      <c r="J42" s="4"/>
      <c r="K42" s="4">
        <v>86</v>
      </c>
      <c r="L42" s="4"/>
      <c r="M42" s="4">
        <v>87</v>
      </c>
      <c r="N42" s="4"/>
      <c r="O42" s="134"/>
      <c r="Q42" s="57" t="s">
        <v>7</v>
      </c>
      <c r="R42" s="56">
        <f t="shared" si="13"/>
        <v>0</v>
      </c>
      <c r="S42" s="56">
        <f t="shared" si="14"/>
        <v>0</v>
      </c>
      <c r="T42" s="56">
        <f t="shared" si="15"/>
        <v>0</v>
      </c>
      <c r="U42" s="56">
        <f t="shared" si="16"/>
        <v>0</v>
      </c>
      <c r="V42" s="56">
        <f t="shared" si="17"/>
        <v>0</v>
      </c>
      <c r="W42" s="136"/>
    </row>
    <row r="43" spans="1:23">
      <c r="A43" s="16">
        <v>38</v>
      </c>
      <c r="B43" s="172">
        <v>2301335</v>
      </c>
      <c r="C43" s="173" t="s">
        <v>171</v>
      </c>
      <c r="D43" s="172" t="s">
        <v>204</v>
      </c>
      <c r="E43" s="97">
        <v>101</v>
      </c>
      <c r="F43" s="4"/>
      <c r="G43" s="149">
        <v>2</v>
      </c>
      <c r="H43" s="4"/>
      <c r="I43" s="4">
        <v>41</v>
      </c>
      <c r="J43" s="4"/>
      <c r="K43" s="4">
        <v>86</v>
      </c>
      <c r="L43" s="4"/>
      <c r="M43" s="4">
        <v>87</v>
      </c>
      <c r="N43" s="4"/>
      <c r="O43" s="134"/>
      <c r="Q43" s="57" t="s">
        <v>8</v>
      </c>
      <c r="R43" s="56">
        <f t="shared" si="13"/>
        <v>0</v>
      </c>
      <c r="S43" s="56">
        <f t="shared" si="14"/>
        <v>0</v>
      </c>
      <c r="T43" s="56">
        <f t="shared" si="15"/>
        <v>0</v>
      </c>
      <c r="U43" s="56">
        <f t="shared" si="16"/>
        <v>0</v>
      </c>
      <c r="V43" s="56">
        <f t="shared" si="17"/>
        <v>0</v>
      </c>
      <c r="W43" s="136"/>
    </row>
    <row r="44" spans="1:23">
      <c r="A44" s="16">
        <v>39</v>
      </c>
      <c r="B44" s="172">
        <v>2301336</v>
      </c>
      <c r="C44" s="173" t="s">
        <v>172</v>
      </c>
      <c r="D44" s="172" t="s">
        <v>204</v>
      </c>
      <c r="E44" s="97">
        <v>101</v>
      </c>
      <c r="F44" s="4"/>
      <c r="G44" s="149">
        <v>2</v>
      </c>
      <c r="H44" s="4"/>
      <c r="I44" s="4">
        <v>41</v>
      </c>
      <c r="J44" s="4"/>
      <c r="K44" s="4">
        <v>86</v>
      </c>
      <c r="L44" s="4"/>
      <c r="M44" s="4">
        <v>87</v>
      </c>
      <c r="N44" s="4"/>
      <c r="O44" s="134"/>
      <c r="Q44" s="57" t="s">
        <v>60</v>
      </c>
      <c r="R44" s="56">
        <f t="shared" si="13"/>
        <v>0</v>
      </c>
      <c r="S44" s="56">
        <f t="shared" si="14"/>
        <v>0</v>
      </c>
      <c r="T44" s="56">
        <f t="shared" si="15"/>
        <v>0</v>
      </c>
      <c r="U44" s="56">
        <f t="shared" si="16"/>
        <v>0</v>
      </c>
      <c r="V44" s="56">
        <f t="shared" si="17"/>
        <v>0</v>
      </c>
      <c r="W44" s="136"/>
    </row>
    <row r="45" spans="1:23" ht="15.75" thickBot="1">
      <c r="A45" s="16">
        <v>40</v>
      </c>
      <c r="B45" s="172">
        <v>2301337</v>
      </c>
      <c r="C45" s="173" t="s">
        <v>173</v>
      </c>
      <c r="D45" s="172" t="s">
        <v>205</v>
      </c>
      <c r="E45" s="97">
        <v>101</v>
      </c>
      <c r="F45" s="4"/>
      <c r="G45" s="149">
        <v>2</v>
      </c>
      <c r="H45" s="4"/>
      <c r="I45" s="4">
        <v>41</v>
      </c>
      <c r="J45" s="4"/>
      <c r="K45" s="4">
        <v>86</v>
      </c>
      <c r="L45" s="4"/>
      <c r="M45" s="4">
        <v>87</v>
      </c>
      <c r="N45" s="4"/>
      <c r="O45" s="134"/>
      <c r="Q45" s="58" t="s">
        <v>61</v>
      </c>
      <c r="R45" s="56">
        <f t="shared" si="13"/>
        <v>0</v>
      </c>
      <c r="S45" s="56">
        <f t="shared" si="14"/>
        <v>0</v>
      </c>
      <c r="T45" s="56">
        <f t="shared" si="15"/>
        <v>0</v>
      </c>
      <c r="U45" s="56">
        <f t="shared" si="16"/>
        <v>0</v>
      </c>
      <c r="V45" s="56">
        <f t="shared" si="17"/>
        <v>0</v>
      </c>
      <c r="W45" s="136"/>
    </row>
    <row r="46" spans="1:23" ht="15.75" thickBot="1">
      <c r="A46" s="16">
        <v>41</v>
      </c>
      <c r="B46" s="172">
        <v>2301338</v>
      </c>
      <c r="C46" s="173" t="s">
        <v>174</v>
      </c>
      <c r="D46" s="172" t="s">
        <v>205</v>
      </c>
      <c r="E46" s="97">
        <v>101</v>
      </c>
      <c r="F46" s="4"/>
      <c r="G46" s="149">
        <v>2</v>
      </c>
      <c r="H46" s="4"/>
      <c r="I46" s="4">
        <v>41</v>
      </c>
      <c r="J46" s="4"/>
      <c r="K46" s="4">
        <v>86</v>
      </c>
      <c r="L46" s="4"/>
      <c r="M46" s="4">
        <v>87</v>
      </c>
      <c r="N46" s="4"/>
      <c r="O46" s="134"/>
      <c r="Q46" s="51" t="s">
        <v>26</v>
      </c>
      <c r="R46" s="59">
        <f>SUM(R38:R45)</f>
        <v>8</v>
      </c>
      <c r="S46" s="59">
        <f>SUM(S38:S45)</f>
        <v>0</v>
      </c>
      <c r="T46" s="59">
        <f>SUM(T38:T45)</f>
        <v>0</v>
      </c>
      <c r="U46" s="59">
        <f>SUM(U38:U45)</f>
        <v>0</v>
      </c>
      <c r="V46" s="60">
        <f>SUM(V38:V45)</f>
        <v>0</v>
      </c>
      <c r="W46" s="136"/>
    </row>
    <row r="47" spans="1:23" ht="15.75" thickBot="1">
      <c r="A47" s="16">
        <v>42</v>
      </c>
      <c r="B47" s="172">
        <v>2301339</v>
      </c>
      <c r="C47" s="173" t="s">
        <v>175</v>
      </c>
      <c r="D47" s="172" t="s">
        <v>204</v>
      </c>
      <c r="E47" s="97">
        <v>101</v>
      </c>
      <c r="F47" s="4"/>
      <c r="G47" s="149">
        <v>2</v>
      </c>
      <c r="H47" s="4"/>
      <c r="I47" s="4">
        <v>41</v>
      </c>
      <c r="J47" s="4"/>
      <c r="K47" s="4">
        <v>86</v>
      </c>
      <c r="L47" s="4"/>
      <c r="M47" s="4">
        <v>87</v>
      </c>
      <c r="N47" s="4"/>
      <c r="O47" s="134"/>
      <c r="Q47" s="89" t="s">
        <v>29</v>
      </c>
      <c r="R47" s="61">
        <f>R46-R45</f>
        <v>8</v>
      </c>
      <c r="S47" s="61">
        <f t="shared" ref="S47:V47" si="18">S46-S45</f>
        <v>0</v>
      </c>
      <c r="T47" s="61">
        <f t="shared" si="18"/>
        <v>0</v>
      </c>
      <c r="U47" s="61">
        <f t="shared" si="18"/>
        <v>0</v>
      </c>
      <c r="V47" s="62">
        <f t="shared" si="18"/>
        <v>0</v>
      </c>
    </row>
    <row r="48" spans="1:23" ht="15.75" thickBot="1">
      <c r="A48" s="16">
        <v>43</v>
      </c>
      <c r="B48" s="172">
        <v>2301340</v>
      </c>
      <c r="C48" s="173" t="s">
        <v>176</v>
      </c>
      <c r="D48" s="172" t="s">
        <v>204</v>
      </c>
      <c r="E48" s="97">
        <v>101</v>
      </c>
      <c r="F48" s="4"/>
      <c r="G48" s="149">
        <v>2</v>
      </c>
      <c r="H48" s="4"/>
      <c r="I48" s="4">
        <v>41</v>
      </c>
      <c r="J48" s="4"/>
      <c r="K48" s="4">
        <v>86</v>
      </c>
      <c r="L48" s="4"/>
      <c r="M48" s="4">
        <v>87</v>
      </c>
      <c r="N48" s="4"/>
      <c r="O48" s="134"/>
      <c r="Q48" s="63" t="s">
        <v>30</v>
      </c>
      <c r="R48" s="64">
        <f>R47/R46*100</f>
        <v>100</v>
      </c>
      <c r="S48" s="64" t="e">
        <f t="shared" ref="S48:V48" si="19">S47/S46*100</f>
        <v>#DIV/0!</v>
      </c>
      <c r="T48" s="64" t="e">
        <f t="shared" si="19"/>
        <v>#DIV/0!</v>
      </c>
      <c r="U48" s="64" t="e">
        <f t="shared" si="19"/>
        <v>#DIV/0!</v>
      </c>
      <c r="V48" s="65" t="e">
        <f t="shared" si="19"/>
        <v>#DIV/0!</v>
      </c>
    </row>
    <row r="49" spans="1:25" ht="15.75" thickBot="1">
      <c r="A49" s="16">
        <v>44</v>
      </c>
      <c r="B49" s="172">
        <v>2301341</v>
      </c>
      <c r="C49" s="173" t="s">
        <v>177</v>
      </c>
      <c r="D49" s="172" t="s">
        <v>204</v>
      </c>
      <c r="E49" s="97">
        <v>101</v>
      </c>
      <c r="F49" s="4"/>
      <c r="G49" s="149">
        <v>2</v>
      </c>
      <c r="H49" s="4"/>
      <c r="I49" s="4">
        <v>41</v>
      </c>
      <c r="J49" s="4"/>
      <c r="K49" s="4">
        <v>86</v>
      </c>
      <c r="L49" s="4"/>
      <c r="M49" s="4">
        <v>87</v>
      </c>
      <c r="N49" s="4"/>
      <c r="O49" s="134"/>
      <c r="Q49" s="66"/>
      <c r="R49" s="67"/>
      <c r="S49" s="67"/>
      <c r="T49" s="67"/>
      <c r="U49" s="67"/>
      <c r="V49" s="68"/>
    </row>
    <row r="50" spans="1:25">
      <c r="A50" s="16">
        <v>45</v>
      </c>
      <c r="B50" s="172">
        <v>2301342</v>
      </c>
      <c r="C50" s="173" t="s">
        <v>178</v>
      </c>
      <c r="D50" s="172" t="s">
        <v>204</v>
      </c>
      <c r="E50" s="97">
        <v>101</v>
      </c>
      <c r="F50" s="4"/>
      <c r="G50" s="149">
        <v>2</v>
      </c>
      <c r="H50" s="4"/>
      <c r="I50" s="4">
        <v>41</v>
      </c>
      <c r="J50" s="4"/>
      <c r="K50" s="4">
        <v>86</v>
      </c>
      <c r="L50" s="4"/>
      <c r="M50" s="4">
        <v>87</v>
      </c>
      <c r="N50" s="4"/>
      <c r="O50" s="134"/>
    </row>
    <row r="51" spans="1:25" ht="15.75" thickBot="1">
      <c r="A51" s="16">
        <v>46</v>
      </c>
      <c r="B51" s="172">
        <v>2301343</v>
      </c>
      <c r="C51" s="173" t="s">
        <v>179</v>
      </c>
      <c r="D51" s="172" t="s">
        <v>205</v>
      </c>
      <c r="E51" s="97">
        <v>101</v>
      </c>
      <c r="F51" s="4"/>
      <c r="G51" s="149">
        <v>2</v>
      </c>
      <c r="H51" s="4"/>
      <c r="I51" s="4">
        <v>41</v>
      </c>
      <c r="J51" s="4"/>
      <c r="K51" s="4">
        <v>86</v>
      </c>
      <c r="L51" s="4"/>
      <c r="M51" s="4">
        <v>87</v>
      </c>
      <c r="N51" s="4"/>
      <c r="O51" s="134"/>
    </row>
    <row r="52" spans="1:25" ht="15.75" thickBot="1">
      <c r="A52" s="16">
        <v>47</v>
      </c>
      <c r="B52" s="172">
        <v>2301344</v>
      </c>
      <c r="C52" s="173" t="s">
        <v>180</v>
      </c>
      <c r="D52" s="172" t="s">
        <v>205</v>
      </c>
      <c r="E52" s="97">
        <v>101</v>
      </c>
      <c r="F52" s="4"/>
      <c r="G52" s="149">
        <v>2</v>
      </c>
      <c r="H52" s="4"/>
      <c r="I52" s="4">
        <v>41</v>
      </c>
      <c r="J52" s="4"/>
      <c r="K52" s="4">
        <v>86</v>
      </c>
      <c r="L52" s="4"/>
      <c r="M52" s="4">
        <v>87</v>
      </c>
      <c r="N52" s="4"/>
      <c r="O52" s="134"/>
      <c r="Q52" s="195" t="s">
        <v>25</v>
      </c>
      <c r="R52" s="196"/>
      <c r="T52" s="218" t="s">
        <v>17</v>
      </c>
      <c r="U52" s="69" t="s">
        <v>21</v>
      </c>
      <c r="V52" s="70">
        <f>COUNTIF(D6:D85,"F")</f>
        <v>35</v>
      </c>
    </row>
    <row r="53" spans="1:25" ht="15.75" thickBot="1">
      <c r="A53" s="16">
        <v>48</v>
      </c>
      <c r="B53" s="172">
        <v>2301345</v>
      </c>
      <c r="C53" s="173" t="s">
        <v>181</v>
      </c>
      <c r="D53" s="172" t="s">
        <v>204</v>
      </c>
      <c r="E53" s="97">
        <v>101</v>
      </c>
      <c r="F53" s="4"/>
      <c r="G53" s="149">
        <v>2</v>
      </c>
      <c r="H53" s="4"/>
      <c r="I53" s="4">
        <v>41</v>
      </c>
      <c r="J53" s="4"/>
      <c r="K53" s="4">
        <v>86</v>
      </c>
      <c r="L53" s="4"/>
      <c r="M53" s="4">
        <v>87</v>
      </c>
      <c r="N53" s="4"/>
      <c r="O53" s="134"/>
      <c r="Q53" s="80">
        <v>101</v>
      </c>
      <c r="R53" s="79">
        <f>COUNTIF($E$6:$E$85,Q53)</f>
        <v>72</v>
      </c>
      <c r="T53" s="219"/>
      <c r="U53" s="71" t="s">
        <v>22</v>
      </c>
      <c r="V53" s="72">
        <f>COUNTIF(D6:D85,"M")</f>
        <v>37</v>
      </c>
    </row>
    <row r="54" spans="1:25" ht="15.75" thickBot="1">
      <c r="A54" s="16">
        <v>49</v>
      </c>
      <c r="B54" s="172">
        <v>2301346</v>
      </c>
      <c r="C54" s="173" t="s">
        <v>182</v>
      </c>
      <c r="D54" s="172" t="s">
        <v>204</v>
      </c>
      <c r="E54" s="97">
        <v>101</v>
      </c>
      <c r="F54" s="4"/>
      <c r="G54" s="149">
        <v>2</v>
      </c>
      <c r="H54" s="4"/>
      <c r="I54" s="4">
        <v>41</v>
      </c>
      <c r="J54" s="4"/>
      <c r="K54" s="4">
        <v>86</v>
      </c>
      <c r="L54" s="4"/>
      <c r="M54" s="4">
        <v>87</v>
      </c>
      <c r="N54" s="4"/>
      <c r="O54" s="134"/>
      <c r="Q54" s="81">
        <v>2</v>
      </c>
      <c r="R54" s="79">
        <f>COUNTIF($G$6:$G$85,Q54)</f>
        <v>72</v>
      </c>
    </row>
    <row r="55" spans="1:25">
      <c r="A55" s="16">
        <v>50</v>
      </c>
      <c r="B55" s="172">
        <v>2301347</v>
      </c>
      <c r="C55" s="173" t="s">
        <v>183</v>
      </c>
      <c r="D55" s="172" t="s">
        <v>205</v>
      </c>
      <c r="E55" s="97">
        <v>101</v>
      </c>
      <c r="F55" s="4"/>
      <c r="G55" s="149">
        <v>2</v>
      </c>
      <c r="H55" s="4"/>
      <c r="I55" s="4">
        <v>41</v>
      </c>
      <c r="J55" s="4"/>
      <c r="K55" s="4">
        <v>86</v>
      </c>
      <c r="L55" s="4"/>
      <c r="M55" s="4">
        <v>87</v>
      </c>
      <c r="N55" s="4"/>
      <c r="O55" s="134"/>
      <c r="Q55" s="81">
        <v>41</v>
      </c>
      <c r="R55" s="79">
        <f>COUNTIF($I$6:$I$85,Q55)</f>
        <v>72</v>
      </c>
      <c r="T55" s="185" t="s">
        <v>26</v>
      </c>
      <c r="U55" s="186"/>
      <c r="V55" s="185" t="s">
        <v>44</v>
      </c>
      <c r="W55" s="186"/>
      <c r="X55" s="185" t="s">
        <v>45</v>
      </c>
      <c r="Y55" s="186"/>
    </row>
    <row r="56" spans="1:25" ht="15.75" thickBot="1">
      <c r="A56" s="16">
        <v>51</v>
      </c>
      <c r="B56" s="172">
        <v>2301348</v>
      </c>
      <c r="C56" s="173" t="s">
        <v>184</v>
      </c>
      <c r="D56" s="172" t="s">
        <v>204</v>
      </c>
      <c r="E56" s="97">
        <v>101</v>
      </c>
      <c r="F56" s="4"/>
      <c r="G56" s="149">
        <v>2</v>
      </c>
      <c r="H56" s="4"/>
      <c r="I56" s="4">
        <v>41</v>
      </c>
      <c r="J56" s="4"/>
      <c r="K56" s="4">
        <v>86</v>
      </c>
      <c r="L56" s="4"/>
      <c r="M56" s="4">
        <v>87</v>
      </c>
      <c r="N56" s="4"/>
      <c r="O56" s="134"/>
      <c r="Q56" s="81">
        <v>86</v>
      </c>
      <c r="R56" s="79">
        <f>COUNTIF($K$6:$K$85,Q56)</f>
        <v>72</v>
      </c>
      <c r="T56" s="187"/>
      <c r="U56" s="188"/>
      <c r="V56" s="187"/>
      <c r="W56" s="188"/>
      <c r="X56" s="187"/>
      <c r="Y56" s="188"/>
    </row>
    <row r="57" spans="1:25" ht="15.75" thickBot="1">
      <c r="A57" s="16">
        <v>52</v>
      </c>
      <c r="B57" s="172">
        <v>2301349</v>
      </c>
      <c r="C57" s="173" t="s">
        <v>176</v>
      </c>
      <c r="D57" s="172" t="s">
        <v>204</v>
      </c>
      <c r="E57" s="97">
        <v>101</v>
      </c>
      <c r="F57" s="4"/>
      <c r="G57" s="149">
        <v>2</v>
      </c>
      <c r="H57" s="4"/>
      <c r="I57" s="4">
        <v>41</v>
      </c>
      <c r="J57" s="4"/>
      <c r="K57" s="4">
        <v>86</v>
      </c>
      <c r="L57" s="4"/>
      <c r="M57" s="4">
        <v>87</v>
      </c>
      <c r="N57" s="4"/>
      <c r="O57" s="134"/>
      <c r="Q57" s="82">
        <v>87</v>
      </c>
      <c r="R57" s="79">
        <f>COUNTIF($M$6:$M$85,Q57)</f>
        <v>72</v>
      </c>
      <c r="T57" s="73" t="s">
        <v>3</v>
      </c>
      <c r="U57" s="129">
        <f>SUM(R6:V6)</f>
        <v>12</v>
      </c>
      <c r="V57" s="73" t="s">
        <v>3</v>
      </c>
      <c r="W57" s="129">
        <f>SUM(R22:V22)</f>
        <v>4</v>
      </c>
      <c r="X57" s="73" t="s">
        <v>3</v>
      </c>
      <c r="Y57" s="129">
        <f>SUM(R38:V38)</f>
        <v>8</v>
      </c>
    </row>
    <row r="58" spans="1:25" ht="15.75" thickBot="1">
      <c r="A58" s="16">
        <v>53</v>
      </c>
      <c r="B58" s="172">
        <v>2301350</v>
      </c>
      <c r="C58" s="173" t="s">
        <v>185</v>
      </c>
      <c r="D58" s="172" t="s">
        <v>204</v>
      </c>
      <c r="E58" s="97">
        <v>101</v>
      </c>
      <c r="F58" s="4"/>
      <c r="G58" s="149">
        <v>2</v>
      </c>
      <c r="H58" s="4"/>
      <c r="I58" s="4">
        <v>41</v>
      </c>
      <c r="J58" s="4"/>
      <c r="K58" s="4">
        <v>86</v>
      </c>
      <c r="L58" s="4"/>
      <c r="M58" s="4">
        <v>87</v>
      </c>
      <c r="N58" s="4"/>
      <c r="O58" s="134"/>
      <c r="Q58" s="107"/>
      <c r="R58" s="104"/>
      <c r="T58" s="74" t="s">
        <v>4</v>
      </c>
      <c r="U58" s="129">
        <f t="shared" ref="U58:U64" si="20">SUM(R7:V7)</f>
        <v>0</v>
      </c>
      <c r="V58" s="74" t="s">
        <v>4</v>
      </c>
      <c r="W58" s="129">
        <f t="shared" ref="W58:W64" si="21">SUM(R23:V23)</f>
        <v>0</v>
      </c>
      <c r="X58" s="74" t="s">
        <v>4</v>
      </c>
      <c r="Y58" s="129">
        <f t="shared" ref="Y58:Y63" si="22">SUM(R39:V39)</f>
        <v>0</v>
      </c>
    </row>
    <row r="59" spans="1:25" ht="15.75" thickBot="1">
      <c r="A59" s="16">
        <v>54</v>
      </c>
      <c r="B59" s="172">
        <v>2301351</v>
      </c>
      <c r="C59" s="173" t="s">
        <v>186</v>
      </c>
      <c r="D59" s="172" t="s">
        <v>205</v>
      </c>
      <c r="E59" s="97">
        <v>101</v>
      </c>
      <c r="F59" s="4"/>
      <c r="G59" s="149">
        <v>2</v>
      </c>
      <c r="H59" s="4"/>
      <c r="I59" s="4">
        <v>41</v>
      </c>
      <c r="J59" s="4"/>
      <c r="K59" s="4">
        <v>86</v>
      </c>
      <c r="L59" s="4"/>
      <c r="M59" s="4">
        <v>87</v>
      </c>
      <c r="N59" s="4"/>
      <c r="O59" s="134"/>
      <c r="Q59" s="216" t="s">
        <v>27</v>
      </c>
      <c r="R59" s="217"/>
      <c r="T59" s="74" t="s">
        <v>5</v>
      </c>
      <c r="U59" s="129">
        <f t="shared" si="20"/>
        <v>0</v>
      </c>
      <c r="V59" s="74" t="s">
        <v>5</v>
      </c>
      <c r="W59" s="129">
        <f t="shared" si="21"/>
        <v>0</v>
      </c>
      <c r="X59" s="74" t="s">
        <v>5</v>
      </c>
      <c r="Y59" s="129">
        <f t="shared" si="22"/>
        <v>0</v>
      </c>
    </row>
    <row r="60" spans="1:25">
      <c r="A60" s="16">
        <v>55</v>
      </c>
      <c r="B60" s="172">
        <v>2301352</v>
      </c>
      <c r="C60" s="173" t="s">
        <v>187</v>
      </c>
      <c r="D60" s="172" t="s">
        <v>204</v>
      </c>
      <c r="E60" s="97">
        <v>101</v>
      </c>
      <c r="F60" s="4"/>
      <c r="G60" s="149">
        <v>2</v>
      </c>
      <c r="H60" s="4"/>
      <c r="I60" s="4">
        <v>41</v>
      </c>
      <c r="J60" s="4"/>
      <c r="K60" s="4">
        <v>86</v>
      </c>
      <c r="L60" s="4"/>
      <c r="M60" s="4">
        <v>87</v>
      </c>
      <c r="N60" s="4"/>
      <c r="O60" s="134"/>
      <c r="Q60" s="80">
        <v>101</v>
      </c>
      <c r="R60" s="79">
        <f>SUMPRODUCT(($E$6:$E$85=Q60)*($D$6:$D$85="M"))</f>
        <v>37</v>
      </c>
      <c r="T60" s="74" t="s">
        <v>6</v>
      </c>
      <c r="U60" s="129">
        <f t="shared" si="20"/>
        <v>0</v>
      </c>
      <c r="V60" s="74" t="s">
        <v>6</v>
      </c>
      <c r="W60" s="129">
        <f t="shared" si="21"/>
        <v>0</v>
      </c>
      <c r="X60" s="74" t="s">
        <v>6</v>
      </c>
      <c r="Y60" s="129">
        <f t="shared" si="22"/>
        <v>0</v>
      </c>
    </row>
    <row r="61" spans="1:25">
      <c r="A61" s="16">
        <v>56</v>
      </c>
      <c r="B61" s="172">
        <v>2301353</v>
      </c>
      <c r="C61" s="173" t="s">
        <v>188</v>
      </c>
      <c r="D61" s="172" t="s">
        <v>205</v>
      </c>
      <c r="E61" s="97">
        <v>101</v>
      </c>
      <c r="F61" s="4"/>
      <c r="G61" s="149">
        <v>2</v>
      </c>
      <c r="H61" s="4"/>
      <c r="I61" s="4">
        <v>41</v>
      </c>
      <c r="J61" s="4"/>
      <c r="K61" s="4">
        <v>86</v>
      </c>
      <c r="L61" s="4"/>
      <c r="M61" s="4">
        <v>87</v>
      </c>
      <c r="N61" s="4"/>
      <c r="O61" s="134"/>
      <c r="Q61" s="81">
        <v>2</v>
      </c>
      <c r="R61" s="79">
        <f>SUMPRODUCT(($G$6:$G$85=Q61)*($D$6:$D$85="M"))</f>
        <v>37</v>
      </c>
      <c r="T61" s="74" t="s">
        <v>7</v>
      </c>
      <c r="U61" s="129">
        <f t="shared" si="20"/>
        <v>0</v>
      </c>
      <c r="V61" s="74" t="s">
        <v>7</v>
      </c>
      <c r="W61" s="129">
        <f t="shared" si="21"/>
        <v>0</v>
      </c>
      <c r="X61" s="74" t="s">
        <v>7</v>
      </c>
      <c r="Y61" s="129">
        <f t="shared" si="22"/>
        <v>0</v>
      </c>
    </row>
    <row r="62" spans="1:25" ht="14.25" customHeight="1">
      <c r="A62" s="16">
        <v>57</v>
      </c>
      <c r="B62" s="172">
        <v>2301354</v>
      </c>
      <c r="C62" s="173" t="s">
        <v>189</v>
      </c>
      <c r="D62" s="172" t="s">
        <v>204</v>
      </c>
      <c r="E62" s="97">
        <v>101</v>
      </c>
      <c r="F62" s="4"/>
      <c r="G62" s="149">
        <v>2</v>
      </c>
      <c r="H62" s="4"/>
      <c r="I62" s="4">
        <v>41</v>
      </c>
      <c r="J62" s="4"/>
      <c r="K62" s="4">
        <v>86</v>
      </c>
      <c r="L62" s="4"/>
      <c r="M62" s="4">
        <v>87</v>
      </c>
      <c r="N62" s="4"/>
      <c r="O62" s="134"/>
      <c r="Q62" s="81">
        <v>41</v>
      </c>
      <c r="R62" s="79">
        <f>SUMPRODUCT(($I$6:$I$85=Q62)*($D$6:$D$85="M"))</f>
        <v>37</v>
      </c>
      <c r="T62" s="74" t="s">
        <v>8</v>
      </c>
      <c r="U62" s="129">
        <f t="shared" si="20"/>
        <v>0</v>
      </c>
      <c r="V62" s="74" t="s">
        <v>8</v>
      </c>
      <c r="W62" s="129">
        <f t="shared" si="21"/>
        <v>0</v>
      </c>
      <c r="X62" s="74" t="s">
        <v>8</v>
      </c>
      <c r="Y62" s="129">
        <f t="shared" si="22"/>
        <v>0</v>
      </c>
    </row>
    <row r="63" spans="1:25">
      <c r="A63" s="16">
        <v>58</v>
      </c>
      <c r="B63" s="172">
        <v>2301355</v>
      </c>
      <c r="C63" s="173" t="s">
        <v>190</v>
      </c>
      <c r="D63" s="172" t="s">
        <v>205</v>
      </c>
      <c r="E63" s="97">
        <v>101</v>
      </c>
      <c r="F63" s="4"/>
      <c r="G63" s="149">
        <v>2</v>
      </c>
      <c r="H63" s="4"/>
      <c r="I63" s="4">
        <v>41</v>
      </c>
      <c r="J63" s="4"/>
      <c r="K63" s="4">
        <v>86</v>
      </c>
      <c r="L63" s="4"/>
      <c r="M63" s="4">
        <v>87</v>
      </c>
      <c r="N63" s="4"/>
      <c r="O63" s="134"/>
      <c r="Q63" s="81">
        <v>86</v>
      </c>
      <c r="R63" s="79">
        <f>SUMPRODUCT(($K$6:$K$85=Q63)*($D$6:$D$85="M"))</f>
        <v>37</v>
      </c>
      <c r="T63" s="74" t="s">
        <v>60</v>
      </c>
      <c r="U63" s="129">
        <f t="shared" si="20"/>
        <v>0</v>
      </c>
      <c r="V63" s="74" t="s">
        <v>60</v>
      </c>
      <c r="W63" s="129">
        <f t="shared" si="21"/>
        <v>0</v>
      </c>
      <c r="X63" s="74" t="s">
        <v>60</v>
      </c>
      <c r="Y63" s="129">
        <f t="shared" si="22"/>
        <v>0</v>
      </c>
    </row>
    <row r="64" spans="1:25" ht="15.75" thickBot="1">
      <c r="A64" s="16">
        <v>59</v>
      </c>
      <c r="B64" s="172">
        <v>2301356</v>
      </c>
      <c r="C64" s="173" t="s">
        <v>191</v>
      </c>
      <c r="D64" s="172" t="s">
        <v>204</v>
      </c>
      <c r="E64" s="97">
        <v>101</v>
      </c>
      <c r="F64" s="4"/>
      <c r="G64" s="149">
        <v>2</v>
      </c>
      <c r="H64" s="4"/>
      <c r="I64" s="4">
        <v>41</v>
      </c>
      <c r="J64" s="4"/>
      <c r="K64" s="4">
        <v>86</v>
      </c>
      <c r="L64" s="4"/>
      <c r="M64" s="4">
        <v>87</v>
      </c>
      <c r="N64" s="4"/>
      <c r="O64" s="134"/>
      <c r="Q64" s="82">
        <v>87</v>
      </c>
      <c r="R64" s="79">
        <f>SUMPRODUCT(($M$6:$M$85=Q64)*($D$6:$D$85="M"))</f>
        <v>37</v>
      </c>
      <c r="T64" s="131" t="s">
        <v>61</v>
      </c>
      <c r="U64" s="129">
        <f t="shared" si="20"/>
        <v>0</v>
      </c>
      <c r="V64" s="131" t="s">
        <v>61</v>
      </c>
      <c r="W64" s="129">
        <f t="shared" si="21"/>
        <v>0</v>
      </c>
      <c r="X64" s="131" t="s">
        <v>61</v>
      </c>
      <c r="Y64" s="129">
        <f>SUM(R45:V45)</f>
        <v>0</v>
      </c>
    </row>
    <row r="65" spans="1:25" ht="15.75" thickBot="1">
      <c r="A65" s="16">
        <v>60</v>
      </c>
      <c r="B65" s="172">
        <v>2301357</v>
      </c>
      <c r="C65" s="173" t="s">
        <v>192</v>
      </c>
      <c r="D65" s="172" t="s">
        <v>205</v>
      </c>
      <c r="E65" s="97">
        <v>101</v>
      </c>
      <c r="F65" s="4"/>
      <c r="G65" s="149">
        <v>2</v>
      </c>
      <c r="H65" s="4"/>
      <c r="I65" s="4">
        <v>41</v>
      </c>
      <c r="J65" s="4"/>
      <c r="K65" s="4">
        <v>86</v>
      </c>
      <c r="L65" s="4"/>
      <c r="M65" s="4">
        <v>87</v>
      </c>
      <c r="N65" s="4"/>
      <c r="O65" s="134"/>
      <c r="Q65" s="107"/>
      <c r="R65" s="104"/>
      <c r="T65" s="132" t="s">
        <v>86</v>
      </c>
      <c r="U65" s="133">
        <f>SUM(U57:U64)</f>
        <v>12</v>
      </c>
      <c r="V65" s="133">
        <f>SUM(V57:V64)</f>
        <v>0</v>
      </c>
      <c r="W65" s="133">
        <f>SUM(W57:W64)</f>
        <v>4</v>
      </c>
      <c r="X65" s="133">
        <f>SUM(X57:X64)</f>
        <v>0</v>
      </c>
      <c r="Y65" s="133">
        <f>SUM(Y57:Y64)</f>
        <v>8</v>
      </c>
    </row>
    <row r="66" spans="1:25" ht="15.75" thickBot="1">
      <c r="A66" s="16">
        <v>61</v>
      </c>
      <c r="B66" s="172">
        <v>2301358</v>
      </c>
      <c r="C66" s="173" t="s">
        <v>193</v>
      </c>
      <c r="D66" s="172" t="s">
        <v>205</v>
      </c>
      <c r="E66" s="97">
        <v>101</v>
      </c>
      <c r="F66" s="4"/>
      <c r="G66" s="149">
        <v>2</v>
      </c>
      <c r="H66" s="4"/>
      <c r="I66" s="4">
        <v>41</v>
      </c>
      <c r="J66" s="4"/>
      <c r="K66" s="4">
        <v>86</v>
      </c>
      <c r="L66" s="4"/>
      <c r="M66" s="4">
        <v>87</v>
      </c>
      <c r="N66" s="4"/>
      <c r="O66" s="134"/>
      <c r="Q66" s="195" t="s">
        <v>28</v>
      </c>
      <c r="R66" s="196"/>
    </row>
    <row r="67" spans="1:25">
      <c r="A67" s="16">
        <v>62</v>
      </c>
      <c r="B67" s="172">
        <v>2301359</v>
      </c>
      <c r="C67" s="173" t="s">
        <v>194</v>
      </c>
      <c r="D67" s="172" t="s">
        <v>205</v>
      </c>
      <c r="E67" s="97">
        <v>101</v>
      </c>
      <c r="F67" s="4"/>
      <c r="G67" s="149">
        <v>2</v>
      </c>
      <c r="H67" s="4"/>
      <c r="I67" s="4">
        <v>41</v>
      </c>
      <c r="J67" s="4"/>
      <c r="K67" s="4">
        <v>86</v>
      </c>
      <c r="L67" s="4"/>
      <c r="M67" s="4">
        <v>87</v>
      </c>
      <c r="N67" s="4"/>
      <c r="O67" s="134"/>
      <c r="Q67" s="80">
        <v>101</v>
      </c>
      <c r="R67" s="79">
        <f>SUMPRODUCT(($E$6:$E$85=Q67)*($D$6:$D$85="F"))</f>
        <v>35</v>
      </c>
    </row>
    <row r="68" spans="1:25">
      <c r="A68" s="16">
        <v>63</v>
      </c>
      <c r="B68" s="172">
        <v>2301360</v>
      </c>
      <c r="C68" s="173" t="s">
        <v>195</v>
      </c>
      <c r="D68" s="172" t="s">
        <v>205</v>
      </c>
      <c r="E68" s="97">
        <v>101</v>
      </c>
      <c r="F68" s="4"/>
      <c r="G68" s="149">
        <v>2</v>
      </c>
      <c r="H68" s="4"/>
      <c r="I68" s="4">
        <v>41</v>
      </c>
      <c r="J68" s="4"/>
      <c r="K68" s="4">
        <v>86</v>
      </c>
      <c r="L68" s="4"/>
      <c r="M68" s="4">
        <v>87</v>
      </c>
      <c r="N68" s="4"/>
      <c r="O68" s="134"/>
      <c r="Q68" s="81">
        <v>2</v>
      </c>
      <c r="R68" s="79">
        <f>SUMPRODUCT(($G$6:$G$85=Q68)*($D$6:$D$85="F"))</f>
        <v>35</v>
      </c>
    </row>
    <row r="69" spans="1:25">
      <c r="A69" s="16">
        <v>64</v>
      </c>
      <c r="B69" s="172">
        <v>2301361</v>
      </c>
      <c r="C69" s="173" t="s">
        <v>196</v>
      </c>
      <c r="D69" s="172" t="s">
        <v>205</v>
      </c>
      <c r="E69" s="97">
        <v>101</v>
      </c>
      <c r="F69" s="4"/>
      <c r="G69" s="149">
        <v>2</v>
      </c>
      <c r="H69" s="4"/>
      <c r="I69" s="4">
        <v>41</v>
      </c>
      <c r="J69" s="4"/>
      <c r="K69" s="4">
        <v>86</v>
      </c>
      <c r="L69" s="4"/>
      <c r="M69" s="4">
        <v>87</v>
      </c>
      <c r="N69" s="4"/>
      <c r="O69" s="134"/>
      <c r="Q69" s="81">
        <v>41</v>
      </c>
      <c r="R69" s="79">
        <f>SUMPRODUCT(($I$6:$I$85=Q69)*($D$6:$D$85="F"))</f>
        <v>35</v>
      </c>
      <c r="T69" s="225" t="s">
        <v>18</v>
      </c>
      <c r="U69" s="226"/>
      <c r="V69" s="226"/>
      <c r="W69" s="226"/>
    </row>
    <row r="70" spans="1:25">
      <c r="A70" s="16">
        <v>65</v>
      </c>
      <c r="B70" s="172">
        <v>2301362</v>
      </c>
      <c r="C70" s="173" t="s">
        <v>197</v>
      </c>
      <c r="D70" s="172" t="s">
        <v>205</v>
      </c>
      <c r="E70" s="97">
        <v>101</v>
      </c>
      <c r="F70" s="4"/>
      <c r="G70" s="149">
        <v>2</v>
      </c>
      <c r="H70" s="4"/>
      <c r="I70" s="4">
        <v>41</v>
      </c>
      <c r="J70" s="4"/>
      <c r="K70" s="4">
        <v>86</v>
      </c>
      <c r="L70" s="4"/>
      <c r="M70" s="4">
        <v>87</v>
      </c>
      <c r="N70" s="4"/>
      <c r="O70" s="134"/>
      <c r="Q70" s="81">
        <v>86</v>
      </c>
      <c r="R70" s="79">
        <f>SUMPRODUCT(($K$6:$K$85=Q70)*($D$6:$D$85="F"))</f>
        <v>35</v>
      </c>
      <c r="T70" s="75" t="s">
        <v>17</v>
      </c>
      <c r="U70" s="76" t="s">
        <v>16</v>
      </c>
      <c r="V70" s="76" t="s">
        <v>85</v>
      </c>
      <c r="W70" s="76" t="s">
        <v>30</v>
      </c>
    </row>
    <row r="71" spans="1:25" ht="15.75" thickBot="1">
      <c r="A71" s="16">
        <v>66</v>
      </c>
      <c r="B71" s="172">
        <v>2301363</v>
      </c>
      <c r="C71" s="173" t="s">
        <v>198</v>
      </c>
      <c r="D71" s="172" t="s">
        <v>204</v>
      </c>
      <c r="E71" s="97">
        <v>101</v>
      </c>
      <c r="F71" s="4"/>
      <c r="G71" s="149">
        <v>2</v>
      </c>
      <c r="H71" s="4"/>
      <c r="I71" s="4">
        <v>41</v>
      </c>
      <c r="J71" s="4"/>
      <c r="K71" s="4">
        <v>86</v>
      </c>
      <c r="L71" s="4"/>
      <c r="M71" s="4">
        <v>87</v>
      </c>
      <c r="N71" s="4"/>
      <c r="O71" s="134"/>
      <c r="Q71" s="82">
        <v>87</v>
      </c>
      <c r="R71" s="79">
        <f>SUMPRODUCT(($M$6:$M$85=Q71)*($D$6:$D$85="F"))</f>
        <v>35</v>
      </c>
      <c r="T71" s="77">
        <f>V52+V53</f>
        <v>72</v>
      </c>
      <c r="U71" s="78">
        <f>T71-COUNTIF($O$6:$O$85,"EIOP")</f>
        <v>72</v>
      </c>
      <c r="V71" s="78">
        <f>COUNTIF($O$6:$O$85,"EIOP")</f>
        <v>0</v>
      </c>
      <c r="W71" s="78">
        <f>U71/T71*100</f>
        <v>100</v>
      </c>
    </row>
    <row r="72" spans="1:25">
      <c r="A72" s="16">
        <v>67</v>
      </c>
      <c r="B72" s="172">
        <v>2301364</v>
      </c>
      <c r="C72" s="173" t="s">
        <v>199</v>
      </c>
      <c r="D72" s="172" t="s">
        <v>205</v>
      </c>
      <c r="E72" s="97">
        <v>101</v>
      </c>
      <c r="F72" s="4"/>
      <c r="G72" s="149">
        <v>2</v>
      </c>
      <c r="H72" s="4"/>
      <c r="I72" s="4">
        <v>41</v>
      </c>
      <c r="J72" s="4"/>
      <c r="K72" s="4">
        <v>86</v>
      </c>
      <c r="L72" s="4"/>
      <c r="M72" s="4">
        <v>87</v>
      </c>
      <c r="N72" s="4"/>
      <c r="O72" s="134"/>
      <c r="T72" s="6"/>
      <c r="U72" s="6"/>
      <c r="V72" s="6"/>
    </row>
    <row r="73" spans="1:25">
      <c r="A73" s="86">
        <v>68</v>
      </c>
      <c r="B73" s="172">
        <v>2301365</v>
      </c>
      <c r="C73" s="173" t="s">
        <v>200</v>
      </c>
      <c r="D73" s="172" t="s">
        <v>205</v>
      </c>
      <c r="E73" s="150">
        <v>101</v>
      </c>
      <c r="F73" s="4"/>
      <c r="G73" s="149">
        <v>2</v>
      </c>
      <c r="H73" s="4"/>
      <c r="I73" s="4">
        <v>41</v>
      </c>
      <c r="J73" s="4"/>
      <c r="K73" s="4">
        <v>86</v>
      </c>
      <c r="L73" s="4"/>
      <c r="M73" s="4">
        <v>87</v>
      </c>
      <c r="N73" s="4"/>
      <c r="O73" s="135"/>
      <c r="T73" s="227" t="s">
        <v>19</v>
      </c>
      <c r="U73" s="228"/>
      <c r="V73" s="228"/>
      <c r="W73" s="228"/>
    </row>
    <row r="74" spans="1:25">
      <c r="A74" s="16">
        <v>69</v>
      </c>
      <c r="B74" s="172">
        <v>2301366</v>
      </c>
      <c r="C74" s="173" t="s">
        <v>201</v>
      </c>
      <c r="D74" s="172" t="s">
        <v>205</v>
      </c>
      <c r="E74" s="97">
        <v>101</v>
      </c>
      <c r="F74" s="4"/>
      <c r="G74" s="149">
        <v>2</v>
      </c>
      <c r="H74" s="4"/>
      <c r="I74" s="4">
        <v>41</v>
      </c>
      <c r="J74" s="4"/>
      <c r="K74" s="4">
        <v>86</v>
      </c>
      <c r="L74" s="4"/>
      <c r="M74" s="4">
        <v>87</v>
      </c>
      <c r="N74" s="4"/>
      <c r="O74" s="134"/>
      <c r="T74" s="110" t="s">
        <v>17</v>
      </c>
      <c r="U74" s="111" t="s">
        <v>16</v>
      </c>
      <c r="V74" s="111" t="s">
        <v>85</v>
      </c>
      <c r="W74" s="111" t="s">
        <v>30</v>
      </c>
    </row>
    <row r="75" spans="1:25" ht="15.75" thickBot="1">
      <c r="A75" s="16">
        <v>70</v>
      </c>
      <c r="B75" s="172">
        <v>2301367</v>
      </c>
      <c r="C75" s="173" t="s">
        <v>202</v>
      </c>
      <c r="D75" s="172" t="s">
        <v>204</v>
      </c>
      <c r="E75" s="97">
        <v>101</v>
      </c>
      <c r="F75" s="4"/>
      <c r="G75" s="149">
        <v>2</v>
      </c>
      <c r="H75" s="4"/>
      <c r="I75" s="4">
        <v>41</v>
      </c>
      <c r="J75" s="4"/>
      <c r="K75" s="4">
        <v>86</v>
      </c>
      <c r="L75" s="4"/>
      <c r="M75" s="4">
        <v>87</v>
      </c>
      <c r="N75" s="4"/>
      <c r="O75" s="134"/>
      <c r="T75" s="112">
        <f>V52</f>
        <v>35</v>
      </c>
      <c r="U75" s="113">
        <f>T75-SUMPRODUCT((D6:D85="F")*($O$6:$O$85="EIOP"))</f>
        <v>35</v>
      </c>
      <c r="V75" s="113">
        <f>SUMPRODUCT((D6:D85="F")*($O$6:$O$85="EIOP"))</f>
        <v>0</v>
      </c>
      <c r="W75" s="113">
        <f>U75/T75*100</f>
        <v>100</v>
      </c>
    </row>
    <row r="76" spans="1:25">
      <c r="A76" s="86">
        <v>71</v>
      </c>
      <c r="B76" s="172">
        <v>2301368</v>
      </c>
      <c r="C76" s="173" t="s">
        <v>203</v>
      </c>
      <c r="D76" s="172" t="s">
        <v>205</v>
      </c>
      <c r="E76" s="150">
        <v>101</v>
      </c>
      <c r="F76" s="4"/>
      <c r="G76" s="149">
        <v>2</v>
      </c>
      <c r="H76" s="4"/>
      <c r="I76" s="4">
        <v>41</v>
      </c>
      <c r="J76" s="4"/>
      <c r="K76" s="4">
        <v>86</v>
      </c>
      <c r="L76" s="4"/>
      <c r="M76" s="4">
        <v>87</v>
      </c>
      <c r="N76" s="4"/>
      <c r="O76" s="135"/>
      <c r="T76" s="6"/>
      <c r="U76" s="6"/>
      <c r="V76" s="6"/>
    </row>
    <row r="77" spans="1:25">
      <c r="A77" s="16">
        <v>72</v>
      </c>
      <c r="B77" s="172">
        <v>2301369</v>
      </c>
      <c r="C77" s="173" t="s">
        <v>176</v>
      </c>
      <c r="D77" s="172" t="s">
        <v>204</v>
      </c>
      <c r="E77" s="150">
        <v>101</v>
      </c>
      <c r="F77" s="4"/>
      <c r="G77" s="149">
        <v>2</v>
      </c>
      <c r="H77" s="4"/>
      <c r="I77" s="4">
        <v>41</v>
      </c>
      <c r="J77" s="4"/>
      <c r="K77" s="4">
        <v>86</v>
      </c>
      <c r="L77" s="4"/>
      <c r="M77" s="4">
        <v>87</v>
      </c>
      <c r="N77" s="4"/>
      <c r="O77" s="135"/>
      <c r="T77" s="204" t="s">
        <v>20</v>
      </c>
      <c r="U77" s="205"/>
      <c r="V77" s="205"/>
      <c r="W77" s="205"/>
    </row>
    <row r="78" spans="1:25" ht="15.75" thickBot="1">
      <c r="A78" s="174">
        <v>73</v>
      </c>
      <c r="B78" s="178"/>
      <c r="C78" s="176"/>
      <c r="D78" s="100"/>
      <c r="E78" s="177"/>
      <c r="F78" s="177"/>
      <c r="G78" s="179"/>
      <c r="H78" s="177"/>
      <c r="I78" s="177"/>
      <c r="J78" s="177"/>
      <c r="K78" s="177"/>
      <c r="L78" s="177"/>
      <c r="M78" s="177"/>
      <c r="N78" s="177"/>
      <c r="O78" s="180"/>
      <c r="T78" s="112" t="s">
        <v>17</v>
      </c>
      <c r="U78" s="113" t="s">
        <v>16</v>
      </c>
      <c r="V78" s="130" t="s">
        <v>85</v>
      </c>
      <c r="W78" s="130" t="s">
        <v>30</v>
      </c>
    </row>
    <row r="79" spans="1:25" ht="15.75" thickBot="1">
      <c r="A79" s="175">
        <v>74</v>
      </c>
      <c r="B79" s="178"/>
      <c r="C79" s="176"/>
      <c r="D79" s="100"/>
      <c r="E79" s="177"/>
      <c r="F79" s="177"/>
      <c r="G79" s="179"/>
      <c r="H79" s="177"/>
      <c r="I79" s="177"/>
      <c r="J79" s="177"/>
      <c r="K79" s="177"/>
      <c r="L79" s="177"/>
      <c r="M79" s="177"/>
      <c r="N79" s="177"/>
      <c r="O79" s="180"/>
      <c r="T79" s="112">
        <f>V53</f>
        <v>37</v>
      </c>
      <c r="U79" s="113">
        <f>T79-SUMPRODUCT((D6:D85="M")*($O$6:$O$85="EIOP"))</f>
        <v>37</v>
      </c>
      <c r="V79" s="130">
        <f>SUMPRODUCT((D6:D85="M")*($O$6:$O$85="EIOP"))</f>
        <v>0</v>
      </c>
      <c r="W79" s="130">
        <f>U79/T79*100</f>
        <v>100</v>
      </c>
    </row>
    <row r="80" spans="1:25">
      <c r="A80" s="174">
        <v>75</v>
      </c>
      <c r="B80" s="178"/>
      <c r="C80" s="176"/>
      <c r="D80" s="100"/>
      <c r="E80" s="177"/>
      <c r="F80" s="177"/>
      <c r="G80" s="179"/>
      <c r="H80" s="177"/>
      <c r="I80" s="177"/>
      <c r="J80" s="177"/>
      <c r="K80" s="177"/>
      <c r="L80" s="177"/>
      <c r="M80" s="177"/>
      <c r="N80" s="177"/>
      <c r="O80" s="180"/>
      <c r="T80" s="8"/>
      <c r="U80" s="8"/>
      <c r="V80" s="8"/>
    </row>
    <row r="81" spans="1:22">
      <c r="A81" s="174">
        <v>76</v>
      </c>
      <c r="B81" s="178"/>
      <c r="C81" s="176"/>
      <c r="D81" s="100"/>
      <c r="E81" s="177"/>
      <c r="F81" s="177"/>
      <c r="G81" s="179"/>
      <c r="H81" s="177"/>
      <c r="I81" s="177"/>
      <c r="J81" s="177"/>
      <c r="K81" s="177"/>
      <c r="L81" s="177"/>
      <c r="M81" s="177"/>
      <c r="N81" s="177"/>
      <c r="O81" s="180"/>
      <c r="Q81" s="107"/>
      <c r="R81" s="104"/>
    </row>
    <row r="82" spans="1:22">
      <c r="A82" s="175">
        <v>77</v>
      </c>
      <c r="B82" s="178"/>
      <c r="C82" s="176"/>
      <c r="D82" s="100"/>
      <c r="E82" s="177"/>
      <c r="F82" s="177"/>
      <c r="G82" s="179"/>
      <c r="H82" s="177"/>
      <c r="I82" s="177"/>
      <c r="J82" s="177"/>
      <c r="K82" s="177"/>
      <c r="L82" s="177"/>
      <c r="M82" s="177"/>
      <c r="N82" s="177"/>
      <c r="O82" s="180"/>
      <c r="Q82" s="107"/>
      <c r="R82" s="104"/>
      <c r="T82" s="105"/>
      <c r="U82" s="105"/>
      <c r="V82" s="105"/>
    </row>
    <row r="83" spans="1:22">
      <c r="A83" s="174">
        <v>78</v>
      </c>
      <c r="B83" s="178"/>
      <c r="C83" s="176"/>
      <c r="D83" s="100"/>
      <c r="E83" s="177"/>
      <c r="F83" s="177"/>
      <c r="G83" s="179"/>
      <c r="H83" s="177"/>
      <c r="I83" s="177"/>
      <c r="J83" s="177"/>
      <c r="K83" s="177"/>
      <c r="L83" s="177"/>
      <c r="M83" s="177"/>
      <c r="N83" s="177"/>
      <c r="O83" s="180"/>
      <c r="T83" s="104"/>
      <c r="U83" s="104"/>
      <c r="V83" s="104"/>
    </row>
    <row r="84" spans="1:22">
      <c r="A84" s="174">
        <v>79</v>
      </c>
      <c r="B84" s="178"/>
      <c r="C84" s="176"/>
      <c r="D84" s="100"/>
      <c r="E84" s="177"/>
      <c r="F84" s="177"/>
      <c r="G84" s="179"/>
      <c r="H84" s="177"/>
      <c r="I84" s="177"/>
      <c r="J84" s="177"/>
      <c r="K84" s="177"/>
      <c r="L84" s="177"/>
      <c r="M84" s="177"/>
      <c r="N84" s="177"/>
      <c r="O84" s="180"/>
      <c r="P84" s="106"/>
      <c r="Q84" s="106"/>
      <c r="R84" s="106"/>
      <c r="S84" s="106"/>
      <c r="T84" s="105"/>
      <c r="U84" s="105"/>
      <c r="V84" s="105"/>
    </row>
    <row r="85" spans="1:22">
      <c r="A85" s="175">
        <v>80</v>
      </c>
      <c r="B85" s="178"/>
      <c r="C85" s="176"/>
      <c r="D85" s="100"/>
      <c r="E85" s="177"/>
      <c r="F85" s="177"/>
      <c r="G85" s="179"/>
      <c r="H85" s="177"/>
      <c r="I85" s="177"/>
      <c r="J85" s="177"/>
      <c r="K85" s="177"/>
      <c r="L85" s="177"/>
      <c r="M85" s="177"/>
      <c r="N85" s="177"/>
      <c r="O85" s="180"/>
      <c r="T85" s="104"/>
      <c r="U85" s="104"/>
      <c r="V85" s="104"/>
    </row>
    <row r="86" spans="1:22" s="8" customFormat="1">
      <c r="A86" s="96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00"/>
      <c r="S86"/>
      <c r="T86" s="104"/>
      <c r="U86" s="104"/>
      <c r="V86" s="104"/>
    </row>
    <row r="87" spans="1:22" s="8" customFormat="1">
      <c r="B87" s="100"/>
      <c r="C87" s="99"/>
      <c r="D87" s="100"/>
      <c r="E87" s="100"/>
      <c r="F87" s="100"/>
      <c r="G87" s="100"/>
      <c r="H87" s="13"/>
      <c r="I87" s="102"/>
      <c r="J87" s="102"/>
      <c r="K87" s="102"/>
      <c r="L87" s="100"/>
      <c r="M87" s="102"/>
      <c r="N87" s="102"/>
      <c r="O87" s="100"/>
      <c r="S87"/>
      <c r="T87" s="15"/>
      <c r="U87" s="15"/>
      <c r="V87" s="15"/>
    </row>
    <row r="88" spans="1:22" s="8" customFormat="1">
      <c r="B88" s="100"/>
      <c r="C88" s="99"/>
      <c r="D88" s="100"/>
      <c r="E88" s="100"/>
      <c r="F88" s="100"/>
      <c r="G88" s="100"/>
      <c r="H88" s="13"/>
      <c r="I88" s="103"/>
      <c r="J88" s="103"/>
      <c r="K88" s="103"/>
      <c r="L88" s="100"/>
      <c r="M88" s="103"/>
      <c r="N88" s="103"/>
      <c r="O88" s="99"/>
      <c r="S88"/>
      <c r="T88" s="105"/>
      <c r="U88" s="105"/>
      <c r="V88" s="105"/>
    </row>
    <row r="89" spans="1:22" s="8" customFormat="1">
      <c r="B89" s="100"/>
      <c r="C89" s="15"/>
      <c r="D89" s="100"/>
      <c r="E89" s="100"/>
      <c r="F89" s="100"/>
      <c r="G89" s="100"/>
      <c r="H89" s="13"/>
      <c r="I89" s="103"/>
      <c r="J89" s="103"/>
      <c r="K89" s="103"/>
      <c r="L89" s="100"/>
      <c r="M89" s="103"/>
      <c r="N89" s="103"/>
      <c r="O89" s="99"/>
      <c r="S89"/>
      <c r="T89" s="104"/>
      <c r="U89" s="104"/>
      <c r="V89" s="104"/>
    </row>
    <row r="90" spans="1:22" s="8" customFormat="1">
      <c r="C90" s="10"/>
      <c r="H90" s="13"/>
      <c r="I90" s="101"/>
      <c r="J90" s="101"/>
      <c r="K90" s="101"/>
      <c r="L90" s="100"/>
      <c r="M90" s="101"/>
      <c r="N90" s="101"/>
      <c r="O90" s="10"/>
      <c r="S90"/>
      <c r="T90" s="104"/>
      <c r="U90" s="104"/>
      <c r="V90" s="104"/>
    </row>
    <row r="91" spans="1:22" s="8" customFormat="1">
      <c r="C91" s="10"/>
      <c r="H91" s="5"/>
      <c r="I91" s="15"/>
      <c r="J91" s="15"/>
      <c r="K91" s="15"/>
      <c r="L91" s="15"/>
      <c r="M91" s="15"/>
      <c r="N91" s="15"/>
      <c r="O91" s="10"/>
      <c r="S91"/>
      <c r="T91" s="15"/>
      <c r="U91" s="15"/>
      <c r="V91" s="15"/>
    </row>
    <row r="92" spans="1:22" s="8" customFormat="1">
      <c r="C92" s="10"/>
      <c r="H92" s="5"/>
      <c r="I92" s="102"/>
      <c r="J92" s="102"/>
      <c r="K92" s="102"/>
      <c r="L92" s="15"/>
      <c r="M92" s="102"/>
      <c r="N92" s="102"/>
      <c r="O92" s="10"/>
      <c r="P92" s="100"/>
      <c r="Q92" s="107"/>
      <c r="R92" s="104"/>
      <c r="S92" s="100"/>
      <c r="T92" s="105"/>
      <c r="U92" s="105"/>
      <c r="V92" s="105"/>
    </row>
    <row r="93" spans="1:22" s="8" customFormat="1">
      <c r="A93" s="108"/>
      <c r="B93" s="109"/>
      <c r="C93" s="10"/>
      <c r="H93" s="5"/>
      <c r="I93" s="103"/>
      <c r="J93" s="103"/>
      <c r="K93" s="103"/>
      <c r="L93" s="15"/>
      <c r="M93" s="103"/>
      <c r="N93" s="103"/>
      <c r="O93" s="10"/>
      <c r="P93" s="100"/>
      <c r="Q93" s="107"/>
      <c r="R93" s="104"/>
      <c r="S93" s="100"/>
      <c r="T93" s="104"/>
      <c r="U93" s="104"/>
      <c r="V93" s="104"/>
    </row>
    <row r="94" spans="1:22" s="8" customFormat="1">
      <c r="A94" s="108"/>
      <c r="B94" s="109"/>
      <c r="C94" s="10"/>
      <c r="H94" s="5"/>
      <c r="I94" s="103"/>
      <c r="J94" s="103"/>
      <c r="K94" s="103"/>
      <c r="L94" s="15"/>
      <c r="M94" s="103"/>
      <c r="N94" s="103"/>
      <c r="O94" s="10"/>
      <c r="P94" s="100"/>
      <c r="Q94" s="107"/>
      <c r="R94" s="104"/>
      <c r="S94" s="100"/>
      <c r="T94" s="104"/>
      <c r="U94" s="104"/>
      <c r="V94" s="104"/>
    </row>
    <row r="95" spans="1:22" s="8" customFormat="1">
      <c r="A95" s="108"/>
      <c r="B95" s="109"/>
      <c r="C95" s="10"/>
      <c r="H95" s="5"/>
      <c r="I95" s="101"/>
      <c r="J95" s="101"/>
      <c r="K95" s="101"/>
      <c r="L95" s="15"/>
      <c r="M95" s="101"/>
      <c r="N95" s="101"/>
      <c r="O95" s="10"/>
      <c r="P95" s="100"/>
      <c r="Q95" s="107"/>
      <c r="R95" s="104"/>
      <c r="S95" s="100"/>
    </row>
    <row r="96" spans="1:22" s="8" customFormat="1">
      <c r="A96" s="108"/>
      <c r="B96" s="109"/>
      <c r="C96" s="10"/>
      <c r="H96" s="5"/>
      <c r="I96" s="15"/>
      <c r="J96" s="15"/>
      <c r="K96" s="15"/>
      <c r="L96" s="15"/>
      <c r="M96" s="15"/>
      <c r="N96" s="15"/>
      <c r="O96" s="10"/>
      <c r="P96" s="100"/>
      <c r="Q96" s="107"/>
      <c r="R96" s="104"/>
      <c r="S96" s="100"/>
    </row>
    <row r="97" spans="1:22" s="8" customFormat="1">
      <c r="A97" s="108"/>
      <c r="B97" s="109"/>
      <c r="C97" s="10"/>
      <c r="H97" s="5"/>
      <c r="I97" s="102"/>
      <c r="J97" s="102"/>
      <c r="K97" s="102"/>
      <c r="L97" s="15"/>
      <c r="M97" s="102"/>
      <c r="N97" s="102"/>
      <c r="P97" s="100"/>
      <c r="Q97" s="107"/>
      <c r="R97" s="104"/>
      <c r="S97" s="100"/>
    </row>
    <row r="98" spans="1:22" s="8" customFormat="1">
      <c r="A98" s="108"/>
      <c r="B98" s="109"/>
      <c r="C98" s="10"/>
      <c r="H98" s="12"/>
      <c r="I98" s="103"/>
      <c r="J98" s="103"/>
      <c r="K98" s="103"/>
      <c r="L98" s="14"/>
      <c r="M98" s="103"/>
      <c r="N98" s="103"/>
      <c r="P98" s="100"/>
      <c r="Q98" s="107"/>
      <c r="R98" s="104"/>
      <c r="S98" s="100"/>
    </row>
    <row r="99" spans="1:22" s="8" customFormat="1">
      <c r="A99" s="108"/>
      <c r="B99" s="109"/>
      <c r="C99" s="10"/>
      <c r="H99" s="5"/>
      <c r="I99" s="103"/>
      <c r="J99" s="103"/>
      <c r="K99" s="103"/>
      <c r="L99" s="15"/>
      <c r="M99" s="103"/>
      <c r="N99" s="103"/>
      <c r="P99" s="100"/>
      <c r="Q99" s="107"/>
      <c r="R99" s="104"/>
      <c r="S99" s="100"/>
    </row>
    <row r="100" spans="1:22" s="8" customFormat="1">
      <c r="A100" s="108"/>
      <c r="B100" s="109"/>
      <c r="C100" s="10"/>
      <c r="H100" s="7"/>
      <c r="I100" s="101"/>
      <c r="J100" s="101"/>
      <c r="K100" s="101"/>
      <c r="L100" s="99"/>
      <c r="M100" s="101"/>
      <c r="N100" s="101"/>
      <c r="P100" s="100"/>
      <c r="Q100" s="107"/>
      <c r="R100" s="104"/>
      <c r="S100" s="100"/>
    </row>
    <row r="101" spans="1:22" s="8" customFormat="1">
      <c r="A101" s="108"/>
      <c r="B101" s="109"/>
      <c r="C101" s="10"/>
      <c r="H101" s="5"/>
      <c r="I101" s="15"/>
      <c r="J101" s="15"/>
      <c r="K101" s="15"/>
      <c r="L101" s="15"/>
      <c r="M101" s="15"/>
      <c r="N101" s="15"/>
    </row>
    <row r="102" spans="1:22" s="8" customFormat="1">
      <c r="B102" s="10"/>
      <c r="C102" s="10"/>
      <c r="D102" s="10"/>
      <c r="E102" s="10"/>
      <c r="F102" s="5"/>
      <c r="G102" s="10"/>
      <c r="H102" s="5"/>
      <c r="I102" s="10"/>
      <c r="J102" s="5"/>
      <c r="K102" s="10"/>
      <c r="L102" s="5"/>
      <c r="M102" s="10"/>
      <c r="N102" s="5"/>
    </row>
    <row r="103" spans="1:22" s="8" customFormat="1">
      <c r="B103" s="10"/>
      <c r="C103" s="10"/>
      <c r="D103" s="10"/>
      <c r="E103" s="10"/>
      <c r="F103" s="5"/>
      <c r="G103" s="10"/>
      <c r="H103" s="5"/>
      <c r="I103" s="10"/>
      <c r="J103" s="5"/>
      <c r="K103" s="10"/>
      <c r="L103" s="5"/>
      <c r="M103" s="10"/>
      <c r="N103" s="5"/>
    </row>
    <row r="104" spans="1:2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Q104" s="8"/>
      <c r="R104" s="8"/>
      <c r="S104" s="8"/>
      <c r="T104" s="8"/>
      <c r="U104" s="8"/>
      <c r="V104" s="8"/>
    </row>
    <row r="105" spans="1:22">
      <c r="Q105" s="8"/>
      <c r="R105" s="8"/>
      <c r="S105" s="8"/>
      <c r="T105" s="8"/>
      <c r="U105" s="8"/>
      <c r="V105" s="8"/>
    </row>
  </sheetData>
  <mergeCells count="28">
    <mergeCell ref="T77:W77"/>
    <mergeCell ref="X16:AF16"/>
    <mergeCell ref="A2:V2"/>
    <mergeCell ref="V55:W56"/>
    <mergeCell ref="X55:Y56"/>
    <mergeCell ref="Q66:R66"/>
    <mergeCell ref="Q20:V20"/>
    <mergeCell ref="Q36:V36"/>
    <mergeCell ref="Q59:R59"/>
    <mergeCell ref="T52:T53"/>
    <mergeCell ref="Q4:V4"/>
    <mergeCell ref="X11:AE11"/>
    <mergeCell ref="T69:W69"/>
    <mergeCell ref="T73:W73"/>
    <mergeCell ref="A1:V1"/>
    <mergeCell ref="X4:Y4"/>
    <mergeCell ref="T55:U56"/>
    <mergeCell ref="A4:A5"/>
    <mergeCell ref="B4:B5"/>
    <mergeCell ref="C4:C5"/>
    <mergeCell ref="D4:D5"/>
    <mergeCell ref="Q52:R52"/>
    <mergeCell ref="O4:O5"/>
    <mergeCell ref="M4:N4"/>
    <mergeCell ref="E4:F4"/>
    <mergeCell ref="G4:H4"/>
    <mergeCell ref="I4:J4"/>
    <mergeCell ref="K4:L4"/>
  </mergeCells>
  <conditionalFormatting sqref="E6:N85">
    <cfRule type="cellIs" dxfId="9" priority="33" operator="equal">
      <formula>41</formula>
    </cfRule>
    <cfRule type="cellIs" dxfId="8" priority="34" operator="equal">
      <formula>86</formula>
    </cfRule>
    <cfRule type="cellIs" dxfId="7" priority="35" operator="equal">
      <formula>87</formula>
    </cfRule>
  </conditionalFormatting>
  <conditionalFormatting sqref="E6:E85 I6:I85 K6:K85 M6:M85">
    <cfRule type="cellIs" dxfId="6" priority="32" operator="equal">
      <formula>2</formula>
    </cfRule>
  </conditionalFormatting>
  <conditionalFormatting sqref="G6:G85">
    <cfRule type="cellIs" dxfId="5" priority="31" operator="equal">
      <formula>101</formula>
    </cfRule>
  </conditionalFormatting>
  <conditionalFormatting sqref="E6:N85">
    <cfRule type="cellIs" dxfId="4" priority="3" operator="equal">
      <formula>41</formula>
    </cfRule>
    <cfRule type="cellIs" dxfId="3" priority="4" operator="equal">
      <formula>86</formula>
    </cfRule>
    <cfRule type="cellIs" dxfId="2" priority="5" operator="equal">
      <formula>87</formula>
    </cfRule>
  </conditionalFormatting>
  <conditionalFormatting sqref="E6:E85 I6:I85 K6:K85 M6:M85">
    <cfRule type="cellIs" dxfId="1" priority="2" operator="equal">
      <formula>2</formula>
    </cfRule>
  </conditionalFormatting>
  <conditionalFormatting sqref="G6:G85">
    <cfRule type="cellIs" dxfId="0" priority="1" operator="equal">
      <formula>101</formula>
    </cfRule>
  </conditionalFormatting>
  <pageMargins left="0.43307086614173229" right="0.31496062992125984" top="0.74803149606299213" bottom="0.74803149606299213" header="0.31496062992125984" footer="0.31496062992125984"/>
  <pageSetup paperSize="9" scale="70" orientation="landscape" horizontalDpi="4294967292" r:id="rId1"/>
  <rowBreaks count="2" manualBreakCount="2">
    <brk id="33" max="32" man="1"/>
    <brk id="80" max="22" man="1"/>
  </rowBreaks>
  <colBreaks count="1" manualBreakCount="1">
    <brk id="15" max="79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H7" sqref="H7"/>
    </sheetView>
  </sheetViews>
  <sheetFormatPr defaultRowHeight="18.75"/>
  <cols>
    <col min="1" max="1" width="9.140625" style="124"/>
    <col min="2" max="2" width="17.5703125" style="124" customWidth="1"/>
    <col min="3" max="3" width="15.5703125" style="124" customWidth="1"/>
    <col min="4" max="4" width="13.28515625" style="124" customWidth="1"/>
    <col min="5" max="14" width="9.140625" style="124"/>
    <col min="15" max="15" width="13.140625" style="124" bestFit="1" customWidth="1"/>
    <col min="16" max="16384" width="9.140625" style="124"/>
  </cols>
  <sheetData>
    <row r="1" spans="1:16">
      <c r="A1" s="232" t="s">
        <v>106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>
      <c r="A2" s="232" t="s">
        <v>46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6">
      <c r="A3" s="232" t="s">
        <v>47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</row>
    <row r="4" spans="1:16" ht="19.5" thickBot="1">
      <c r="A4" s="233" t="s">
        <v>103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</row>
    <row r="5" spans="1:16" ht="19.5" thickBot="1">
      <c r="A5" s="234" t="s">
        <v>48</v>
      </c>
      <c r="B5" s="234" t="s">
        <v>49</v>
      </c>
      <c r="C5" s="234" t="s">
        <v>50</v>
      </c>
      <c r="D5" s="234" t="s">
        <v>51</v>
      </c>
      <c r="E5" s="229" t="s">
        <v>52</v>
      </c>
      <c r="F5" s="230"/>
      <c r="G5" s="231"/>
      <c r="H5" s="229" t="s">
        <v>53</v>
      </c>
      <c r="I5" s="230"/>
      <c r="J5" s="231"/>
      <c r="K5" s="229" t="s">
        <v>54</v>
      </c>
      <c r="L5" s="230"/>
      <c r="M5" s="231"/>
      <c r="N5" s="229" t="s">
        <v>55</v>
      </c>
      <c r="O5" s="230"/>
      <c r="P5" s="231"/>
    </row>
    <row r="6" spans="1:16" ht="19.5" thickBot="1">
      <c r="A6" s="235"/>
      <c r="B6" s="235"/>
      <c r="C6" s="235"/>
      <c r="D6" s="235"/>
      <c r="E6" s="162" t="s">
        <v>56</v>
      </c>
      <c r="F6" s="162" t="s">
        <v>24</v>
      </c>
      <c r="G6" s="162" t="s">
        <v>57</v>
      </c>
      <c r="H6" s="162" t="s">
        <v>56</v>
      </c>
      <c r="I6" s="162" t="s">
        <v>24</v>
      </c>
      <c r="J6" s="162" t="s">
        <v>57</v>
      </c>
      <c r="K6" s="162" t="s">
        <v>56</v>
      </c>
      <c r="L6" s="162" t="s">
        <v>24</v>
      </c>
      <c r="M6" s="162" t="s">
        <v>57</v>
      </c>
      <c r="N6" s="162" t="s">
        <v>56</v>
      </c>
      <c r="O6" s="162" t="s">
        <v>24</v>
      </c>
      <c r="P6" s="162" t="s">
        <v>57</v>
      </c>
    </row>
    <row r="7" spans="1:16" ht="38.25" customHeight="1" thickBot="1">
      <c r="A7" s="161">
        <v>1</v>
      </c>
      <c r="B7" s="162" t="s">
        <v>97</v>
      </c>
      <c r="C7" s="162" t="s">
        <v>98</v>
      </c>
      <c r="D7" s="162" t="s">
        <v>99</v>
      </c>
      <c r="E7" s="162">
        <f>MAIN!V53</f>
        <v>37</v>
      </c>
      <c r="F7" s="162">
        <f>MAIN!V52</f>
        <v>35</v>
      </c>
      <c r="G7" s="162">
        <f>E7+F7</f>
        <v>72</v>
      </c>
      <c r="H7" s="162">
        <f>MAIN!U79</f>
        <v>37</v>
      </c>
      <c r="I7" s="162">
        <f>MAIN!U75</f>
        <v>35</v>
      </c>
      <c r="J7" s="162">
        <f>H7+I7</f>
        <v>72</v>
      </c>
      <c r="K7" s="162">
        <f>MAIN!V79</f>
        <v>0</v>
      </c>
      <c r="L7" s="162">
        <f>MAIN!V75</f>
        <v>0</v>
      </c>
      <c r="M7" s="162">
        <f>K7+L7</f>
        <v>0</v>
      </c>
      <c r="N7" s="167">
        <f>MAIN!W79</f>
        <v>100</v>
      </c>
      <c r="O7" s="167">
        <f>MAIN!W75</f>
        <v>100</v>
      </c>
      <c r="P7" s="167">
        <f>MAIN!W71</f>
        <v>100</v>
      </c>
    </row>
    <row r="8" spans="1:16">
      <c r="A8" s="168"/>
    </row>
    <row r="14" spans="1:16">
      <c r="A14" s="124" t="s">
        <v>102</v>
      </c>
    </row>
  </sheetData>
  <mergeCells count="12">
    <mergeCell ref="E5:G5"/>
    <mergeCell ref="H5:J5"/>
    <mergeCell ref="K5:M5"/>
    <mergeCell ref="N5:P5"/>
    <mergeCell ref="A1:P1"/>
    <mergeCell ref="A2:P2"/>
    <mergeCell ref="A3:P3"/>
    <mergeCell ref="A4:P4"/>
    <mergeCell ref="A5:A6"/>
    <mergeCell ref="B5:B6"/>
    <mergeCell ref="C5:C6"/>
    <mergeCell ref="D5:D6"/>
  </mergeCells>
  <printOptions horizontalCentered="1"/>
  <pageMargins left="0.44" right="0.33" top="0.74803149606299213" bottom="0.74803149606299213" header="0.31496062992125984" footer="0.31496062992125984"/>
  <pageSetup paperSize="9" scale="80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12"/>
  <sheetViews>
    <sheetView zoomScale="80" zoomScaleNormal="80" workbookViewId="0">
      <selection sqref="A1:AI1"/>
    </sheetView>
  </sheetViews>
  <sheetFormatPr defaultRowHeight="18.75"/>
  <cols>
    <col min="1" max="1" width="10.28515625" style="124" customWidth="1"/>
    <col min="2" max="2" width="16.28515625" style="124" customWidth="1"/>
    <col min="3" max="8" width="3.85546875" style="124" bestFit="1" customWidth="1"/>
    <col min="9" max="9" width="7.140625" style="124" bestFit="1" customWidth="1"/>
    <col min="10" max="10" width="5.140625" style="124" bestFit="1" customWidth="1"/>
    <col min="11" max="11" width="7.140625" style="124" bestFit="1" customWidth="1"/>
    <col min="12" max="12" width="3.140625" style="124" bestFit="1" customWidth="1"/>
    <col min="13" max="22" width="3.85546875" style="124" bestFit="1" customWidth="1"/>
    <col min="23" max="23" width="5.140625" style="124" bestFit="1" customWidth="1"/>
    <col min="24" max="26" width="3.85546875" style="124" bestFit="1" customWidth="1"/>
    <col min="27" max="27" width="3.140625" style="124" bestFit="1" customWidth="1"/>
    <col min="28" max="28" width="3.42578125" style="124" bestFit="1" customWidth="1"/>
    <col min="29" max="30" width="3.140625" style="124" bestFit="1" customWidth="1"/>
    <col min="31" max="31" width="3.42578125" style="124" bestFit="1" customWidth="1"/>
    <col min="32" max="33" width="3.140625" style="124" bestFit="1" customWidth="1"/>
    <col min="34" max="34" width="3.42578125" style="124" bestFit="1" customWidth="1"/>
    <col min="35" max="35" width="3.140625" style="124" bestFit="1" customWidth="1"/>
    <col min="36" max="16384" width="9.140625" style="124"/>
  </cols>
  <sheetData>
    <row r="1" spans="1:35">
      <c r="A1" s="232" t="s">
        <v>127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</row>
    <row r="2" spans="1:35">
      <c r="A2" s="232" t="s">
        <v>100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</row>
    <row r="3" spans="1:35">
      <c r="A3" s="232" t="s">
        <v>58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</row>
    <row r="4" spans="1:35">
      <c r="A4" s="239" t="s">
        <v>101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</row>
    <row r="5" spans="1:35" ht="77.25" customHeight="1">
      <c r="A5" s="158" t="s">
        <v>48</v>
      </c>
      <c r="B5" s="158" t="s">
        <v>49</v>
      </c>
      <c r="C5" s="240" t="s">
        <v>113</v>
      </c>
      <c r="D5" s="240"/>
      <c r="E5" s="240"/>
      <c r="F5" s="240" t="s">
        <v>114</v>
      </c>
      <c r="G5" s="240"/>
      <c r="H5" s="240"/>
      <c r="I5" s="240" t="s">
        <v>59</v>
      </c>
      <c r="J5" s="240"/>
      <c r="K5" s="240"/>
      <c r="L5" s="240" t="s">
        <v>3</v>
      </c>
      <c r="M5" s="240"/>
      <c r="N5" s="240"/>
      <c r="O5" s="240" t="s">
        <v>4</v>
      </c>
      <c r="P5" s="240"/>
      <c r="Q5" s="240"/>
      <c r="R5" s="240" t="s">
        <v>5</v>
      </c>
      <c r="S5" s="240"/>
      <c r="T5" s="240"/>
      <c r="U5" s="240" t="s">
        <v>6</v>
      </c>
      <c r="V5" s="240"/>
      <c r="W5" s="240"/>
      <c r="X5" s="240" t="s">
        <v>7</v>
      </c>
      <c r="Y5" s="240"/>
      <c r="Z5" s="240"/>
      <c r="AA5" s="240" t="s">
        <v>8</v>
      </c>
      <c r="AB5" s="240"/>
      <c r="AC5" s="240"/>
      <c r="AD5" s="240" t="s">
        <v>60</v>
      </c>
      <c r="AE5" s="240"/>
      <c r="AF5" s="240"/>
      <c r="AG5" s="240" t="s">
        <v>61</v>
      </c>
      <c r="AH5" s="240"/>
      <c r="AI5" s="240"/>
    </row>
    <row r="6" spans="1:35" ht="57" customHeight="1">
      <c r="A6" s="236">
        <v>1</v>
      </c>
      <c r="B6" s="237" t="s">
        <v>97</v>
      </c>
      <c r="C6" s="158" t="s">
        <v>56</v>
      </c>
      <c r="D6" s="158" t="s">
        <v>24</v>
      </c>
      <c r="E6" s="158" t="s">
        <v>57</v>
      </c>
      <c r="F6" s="158" t="s">
        <v>56</v>
      </c>
      <c r="G6" s="158" t="s">
        <v>24</v>
      </c>
      <c r="H6" s="158" t="s">
        <v>57</v>
      </c>
      <c r="I6" s="158" t="s">
        <v>56</v>
      </c>
      <c r="J6" s="158" t="s">
        <v>24</v>
      </c>
      <c r="K6" s="158" t="s">
        <v>57</v>
      </c>
      <c r="L6" s="158" t="s">
        <v>56</v>
      </c>
      <c r="M6" s="158" t="s">
        <v>24</v>
      </c>
      <c r="N6" s="158" t="s">
        <v>57</v>
      </c>
      <c r="O6" s="158" t="s">
        <v>56</v>
      </c>
      <c r="P6" s="158" t="s">
        <v>24</v>
      </c>
      <c r="Q6" s="158" t="s">
        <v>57</v>
      </c>
      <c r="R6" s="158" t="s">
        <v>56</v>
      </c>
      <c r="S6" s="158" t="s">
        <v>24</v>
      </c>
      <c r="T6" s="158" t="s">
        <v>57</v>
      </c>
      <c r="U6" s="158" t="s">
        <v>56</v>
      </c>
      <c r="V6" s="158" t="s">
        <v>24</v>
      </c>
      <c r="W6" s="158" t="s">
        <v>57</v>
      </c>
      <c r="X6" s="158" t="s">
        <v>56</v>
      </c>
      <c r="Y6" s="158" t="s">
        <v>24</v>
      </c>
      <c r="Z6" s="158" t="s">
        <v>57</v>
      </c>
      <c r="AA6" s="158" t="s">
        <v>56</v>
      </c>
      <c r="AB6" s="158" t="s">
        <v>24</v>
      </c>
      <c r="AC6" s="158" t="s">
        <v>57</v>
      </c>
      <c r="AD6" s="158" t="s">
        <v>56</v>
      </c>
      <c r="AE6" s="158" t="s">
        <v>24</v>
      </c>
      <c r="AF6" s="158" t="s">
        <v>57</v>
      </c>
      <c r="AG6" s="158" t="s">
        <v>56</v>
      </c>
      <c r="AH6" s="158" t="s">
        <v>24</v>
      </c>
      <c r="AI6" s="158" t="s">
        <v>57</v>
      </c>
    </row>
    <row r="7" spans="1:35" ht="87" customHeight="1">
      <c r="A7" s="236"/>
      <c r="B7" s="238"/>
      <c r="C7" s="169">
        <f>MAIN!V53</f>
        <v>37</v>
      </c>
      <c r="D7" s="169">
        <f>MAIN!V52</f>
        <v>35</v>
      </c>
      <c r="E7" s="169">
        <f>SUM(C7:D7)</f>
        <v>72</v>
      </c>
      <c r="F7" s="169">
        <f>MAIN!U79</f>
        <v>37</v>
      </c>
      <c r="G7" s="169">
        <f>MAIN!U75</f>
        <v>35</v>
      </c>
      <c r="H7" s="169">
        <f>SUM(F7:G7)</f>
        <v>72</v>
      </c>
      <c r="I7" s="170">
        <f>MAIN!W79</f>
        <v>100</v>
      </c>
      <c r="J7" s="169">
        <f>MAIN!W75</f>
        <v>100</v>
      </c>
      <c r="K7" s="170">
        <f>MAIN!W71</f>
        <v>100</v>
      </c>
      <c r="L7" s="171">
        <f>MAIN!W57</f>
        <v>4</v>
      </c>
      <c r="M7" s="171">
        <f>MAIN!Y57</f>
        <v>8</v>
      </c>
      <c r="N7" s="171">
        <f>MAIN!U57</f>
        <v>12</v>
      </c>
      <c r="O7" s="171">
        <f>MAIN!W58</f>
        <v>0</v>
      </c>
      <c r="P7" s="171">
        <f>MAIN!Y58</f>
        <v>0</v>
      </c>
      <c r="Q7" s="171">
        <f>MAIN!U58</f>
        <v>0</v>
      </c>
      <c r="R7" s="171">
        <f>MAIN!W59</f>
        <v>0</v>
      </c>
      <c r="S7" s="171">
        <f>MAIN!Y59</f>
        <v>0</v>
      </c>
      <c r="T7" s="171">
        <f>MAIN!U59</f>
        <v>0</v>
      </c>
      <c r="U7" s="171">
        <f>MAIN!W60</f>
        <v>0</v>
      </c>
      <c r="V7" s="171">
        <f>MAIN!Y60</f>
        <v>0</v>
      </c>
      <c r="W7" s="171">
        <f>MAIN!U60</f>
        <v>0</v>
      </c>
      <c r="X7" s="171">
        <f>MAIN!W61</f>
        <v>0</v>
      </c>
      <c r="Y7" s="171">
        <f>MAIN!Y61</f>
        <v>0</v>
      </c>
      <c r="Z7" s="171">
        <f>MAIN!U61</f>
        <v>0</v>
      </c>
      <c r="AA7" s="171">
        <f>MAIN!W62</f>
        <v>0</v>
      </c>
      <c r="AB7" s="171">
        <f>MAIN!Y62</f>
        <v>0</v>
      </c>
      <c r="AC7" s="171">
        <f>MAIN!U62</f>
        <v>0</v>
      </c>
      <c r="AD7" s="171">
        <f>MAIN!W63</f>
        <v>0</v>
      </c>
      <c r="AE7" s="171">
        <f>MAIN!Y63</f>
        <v>0</v>
      </c>
      <c r="AF7" s="171">
        <f>MAIN!U63</f>
        <v>0</v>
      </c>
      <c r="AG7" s="171">
        <f>MAIN!W64</f>
        <v>0</v>
      </c>
      <c r="AH7" s="171">
        <f>MAIN!Y64</f>
        <v>0</v>
      </c>
      <c r="AI7" s="171">
        <f>MAIN!U64</f>
        <v>0</v>
      </c>
    </row>
    <row r="11" spans="1:35">
      <c r="A11" s="168"/>
    </row>
    <row r="12" spans="1:35">
      <c r="A12" s="124" t="s">
        <v>102</v>
      </c>
    </row>
  </sheetData>
  <mergeCells count="17">
    <mergeCell ref="AG5:AI5"/>
    <mergeCell ref="A1:AI1"/>
    <mergeCell ref="A2:AI2"/>
    <mergeCell ref="A3:AI3"/>
    <mergeCell ref="A6:A7"/>
    <mergeCell ref="B6:B7"/>
    <mergeCell ref="A4:AI4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AD5:A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15"/>
  <sheetViews>
    <sheetView zoomScale="80" zoomScaleNormal="80" workbookViewId="0">
      <selection activeCell="C7" sqref="C7"/>
    </sheetView>
  </sheetViews>
  <sheetFormatPr defaultRowHeight="15"/>
  <cols>
    <col min="2" max="2" width="18.7109375" customWidth="1"/>
    <col min="3" max="8" width="3.42578125" bestFit="1" customWidth="1"/>
    <col min="9" max="9" width="7.28515625" bestFit="1" customWidth="1"/>
    <col min="10" max="10" width="4.42578125" bestFit="1" customWidth="1"/>
    <col min="11" max="11" width="7.28515625" bestFit="1" customWidth="1"/>
    <col min="12" max="16" width="2.7109375" bestFit="1" customWidth="1"/>
    <col min="17" max="24" width="3.42578125" bestFit="1" customWidth="1"/>
    <col min="25" max="25" width="2.7109375" bestFit="1" customWidth="1"/>
    <col min="26" max="26" width="3.42578125" bestFit="1" customWidth="1"/>
    <col min="27" max="35" width="2.7109375" bestFit="1" customWidth="1"/>
    <col min="36" max="38" width="3.42578125" bestFit="1" customWidth="1"/>
  </cols>
  <sheetData>
    <row r="1" spans="1:38" ht="15.75">
      <c r="A1" s="244" t="s">
        <v>105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</row>
    <row r="2" spans="1:38" ht="15.75">
      <c r="A2" s="244" t="s">
        <v>100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</row>
    <row r="3" spans="1:38" ht="15.75">
      <c r="A3" s="244" t="s">
        <v>63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</row>
    <row r="4" spans="1:38" ht="16.5" thickBot="1">
      <c r="A4" s="245" t="s">
        <v>104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</row>
    <row r="5" spans="1:38" ht="51" customHeight="1" thickBot="1">
      <c r="A5" s="246" t="s">
        <v>48</v>
      </c>
      <c r="B5" s="246" t="s">
        <v>64</v>
      </c>
      <c r="C5" s="241" t="s">
        <v>126</v>
      </c>
      <c r="D5" s="242"/>
      <c r="E5" s="243"/>
      <c r="F5" s="241" t="s">
        <v>114</v>
      </c>
      <c r="G5" s="242"/>
      <c r="H5" s="243"/>
      <c r="I5" s="241" t="s">
        <v>65</v>
      </c>
      <c r="J5" s="242"/>
      <c r="K5" s="243"/>
      <c r="L5" s="241" t="s">
        <v>3</v>
      </c>
      <c r="M5" s="242"/>
      <c r="N5" s="243"/>
      <c r="O5" s="241" t="s">
        <v>4</v>
      </c>
      <c r="P5" s="242"/>
      <c r="Q5" s="243"/>
      <c r="R5" s="241" t="s">
        <v>5</v>
      </c>
      <c r="S5" s="242"/>
      <c r="T5" s="243"/>
      <c r="U5" s="241" t="s">
        <v>6</v>
      </c>
      <c r="V5" s="242"/>
      <c r="W5" s="243"/>
      <c r="X5" s="241" t="s">
        <v>7</v>
      </c>
      <c r="Y5" s="242"/>
      <c r="Z5" s="243"/>
      <c r="AA5" s="241" t="s">
        <v>8</v>
      </c>
      <c r="AB5" s="242"/>
      <c r="AC5" s="242"/>
      <c r="AD5" s="241" t="s">
        <v>60</v>
      </c>
      <c r="AE5" s="242"/>
      <c r="AF5" s="243"/>
      <c r="AG5" s="241" t="s">
        <v>61</v>
      </c>
      <c r="AH5" s="242"/>
      <c r="AI5" s="243"/>
      <c r="AJ5" s="241" t="s">
        <v>66</v>
      </c>
      <c r="AK5" s="242"/>
      <c r="AL5" s="243"/>
    </row>
    <row r="6" spans="1:38" ht="16.5" thickBot="1">
      <c r="A6" s="247"/>
      <c r="B6" s="247"/>
      <c r="C6" s="116" t="s">
        <v>56</v>
      </c>
      <c r="D6" s="116" t="s">
        <v>24</v>
      </c>
      <c r="E6" s="116" t="s">
        <v>57</v>
      </c>
      <c r="F6" s="116" t="s">
        <v>56</v>
      </c>
      <c r="G6" s="116" t="s">
        <v>24</v>
      </c>
      <c r="H6" s="116" t="s">
        <v>57</v>
      </c>
      <c r="I6" s="116" t="s">
        <v>56</v>
      </c>
      <c r="J6" s="116" t="s">
        <v>24</v>
      </c>
      <c r="K6" s="116" t="s">
        <v>57</v>
      </c>
      <c r="L6" s="116" t="s">
        <v>56</v>
      </c>
      <c r="M6" s="116" t="s">
        <v>24</v>
      </c>
      <c r="N6" s="116" t="s">
        <v>57</v>
      </c>
      <c r="O6" s="116" t="s">
        <v>56</v>
      </c>
      <c r="P6" s="116" t="s">
        <v>24</v>
      </c>
      <c r="Q6" s="116" t="s">
        <v>57</v>
      </c>
      <c r="R6" s="116" t="s">
        <v>56</v>
      </c>
      <c r="S6" s="116" t="s">
        <v>24</v>
      </c>
      <c r="T6" s="116" t="s">
        <v>57</v>
      </c>
      <c r="U6" s="116" t="s">
        <v>56</v>
      </c>
      <c r="V6" s="116" t="s">
        <v>24</v>
      </c>
      <c r="W6" s="116" t="s">
        <v>57</v>
      </c>
      <c r="X6" s="116" t="s">
        <v>56</v>
      </c>
      <c r="Y6" s="116" t="s">
        <v>24</v>
      </c>
      <c r="Z6" s="116" t="s">
        <v>57</v>
      </c>
      <c r="AA6" s="116" t="s">
        <v>56</v>
      </c>
      <c r="AB6" s="116" t="s">
        <v>24</v>
      </c>
      <c r="AC6" s="116" t="s">
        <v>57</v>
      </c>
      <c r="AD6" s="147" t="s">
        <v>56</v>
      </c>
      <c r="AE6" s="116" t="s">
        <v>24</v>
      </c>
      <c r="AF6" s="116" t="s">
        <v>57</v>
      </c>
      <c r="AG6" s="116" t="s">
        <v>56</v>
      </c>
      <c r="AH6" s="116" t="s">
        <v>24</v>
      </c>
      <c r="AI6" s="116" t="s">
        <v>57</v>
      </c>
      <c r="AJ6" s="116" t="s">
        <v>56</v>
      </c>
      <c r="AK6" s="116" t="s">
        <v>24</v>
      </c>
      <c r="AL6" s="116" t="s">
        <v>57</v>
      </c>
    </row>
    <row r="7" spans="1:38" ht="42.75" customHeight="1" thickBot="1">
      <c r="A7" s="115">
        <v>1</v>
      </c>
      <c r="B7" s="165" t="s">
        <v>67</v>
      </c>
      <c r="C7" s="116">
        <f>MAIN!R60</f>
        <v>37</v>
      </c>
      <c r="D7" s="116">
        <f>MAIN!R67</f>
        <v>35</v>
      </c>
      <c r="E7" s="116">
        <f>MAIN!R53</f>
        <v>72</v>
      </c>
      <c r="F7" s="159">
        <f>MAIN!R31</f>
        <v>4</v>
      </c>
      <c r="G7" s="159">
        <f>MAIN!R47</f>
        <v>8</v>
      </c>
      <c r="H7" s="159">
        <f>MAIN!R15</f>
        <v>12</v>
      </c>
      <c r="I7" s="137">
        <f>MAIN!R32</f>
        <v>100</v>
      </c>
      <c r="J7" s="116">
        <f>MAIN!R48</f>
        <v>100</v>
      </c>
      <c r="K7" s="137">
        <f>MAIN!R16</f>
        <v>100</v>
      </c>
      <c r="L7" s="159">
        <f>MAIN!R22</f>
        <v>4</v>
      </c>
      <c r="M7" s="159">
        <f>MAIN!R38</f>
        <v>8</v>
      </c>
      <c r="N7" s="159">
        <f>SUM(L7:M7)</f>
        <v>12</v>
      </c>
      <c r="O7" s="159">
        <f>MAIN!R23</f>
        <v>0</v>
      </c>
      <c r="P7" s="159">
        <f>MAIN!R39</f>
        <v>0</v>
      </c>
      <c r="Q7" s="159">
        <f>SUM(O7:P7)</f>
        <v>0</v>
      </c>
      <c r="R7" s="159">
        <f>MAIN!R24</f>
        <v>0</v>
      </c>
      <c r="S7" s="159">
        <f>MAIN!R40</f>
        <v>0</v>
      </c>
      <c r="T7" s="159">
        <f>SUM(R7:S7)</f>
        <v>0</v>
      </c>
      <c r="U7" s="159">
        <f>MAIN!R25</f>
        <v>0</v>
      </c>
      <c r="V7" s="159">
        <f>MAIN!R41</f>
        <v>0</v>
      </c>
      <c r="W7" s="159">
        <f>SUM(U7:V7)</f>
        <v>0</v>
      </c>
      <c r="X7" s="159">
        <f>MAIN!R26</f>
        <v>0</v>
      </c>
      <c r="Y7" s="159">
        <f>MAIN!R42</f>
        <v>0</v>
      </c>
      <c r="Z7" s="159">
        <f>SUM(X7:Y7)</f>
        <v>0</v>
      </c>
      <c r="AA7" s="159">
        <f>MAIN!R27</f>
        <v>0</v>
      </c>
      <c r="AB7" s="159">
        <f>MAIN!R43</f>
        <v>0</v>
      </c>
      <c r="AC7" s="159">
        <f>SUM(AA7:AB7)</f>
        <v>0</v>
      </c>
      <c r="AD7" s="160">
        <f>MAIN!R28</f>
        <v>0</v>
      </c>
      <c r="AE7" s="159">
        <f>MAIN!R44</f>
        <v>0</v>
      </c>
      <c r="AF7" s="159">
        <f>SUM(AD7:AE7)</f>
        <v>0</v>
      </c>
      <c r="AG7" s="159">
        <f>MAIN!R29</f>
        <v>0</v>
      </c>
      <c r="AH7" s="159">
        <f>MAIN!R45</f>
        <v>0</v>
      </c>
      <c r="AI7" s="159">
        <f>SUM(AG7:AH7)</f>
        <v>0</v>
      </c>
      <c r="AJ7" s="159">
        <f>MAIN!R30</f>
        <v>4</v>
      </c>
      <c r="AK7" s="159">
        <f>MAIN!R46</f>
        <v>8</v>
      </c>
      <c r="AL7" s="159">
        <f>SUM(AJ7:AK7)</f>
        <v>12</v>
      </c>
    </row>
    <row r="8" spans="1:38" ht="42.75" customHeight="1" thickBot="1">
      <c r="A8" s="115">
        <v>2</v>
      </c>
      <c r="B8" s="165" t="s">
        <v>68</v>
      </c>
      <c r="C8" s="116">
        <f>MAIN!R61</f>
        <v>37</v>
      </c>
      <c r="D8" s="116">
        <f>MAIN!R68</f>
        <v>35</v>
      </c>
      <c r="E8" s="116">
        <f>MAIN!R54</f>
        <v>72</v>
      </c>
      <c r="F8" s="159">
        <f>MAIN!S31</f>
        <v>0</v>
      </c>
      <c r="G8" s="159">
        <f>MAIN!S47</f>
        <v>0</v>
      </c>
      <c r="H8" s="159">
        <f>MAIN!S15</f>
        <v>0</v>
      </c>
      <c r="I8" s="137" t="e">
        <f>MAIN!S32</f>
        <v>#DIV/0!</v>
      </c>
      <c r="J8" s="116" t="e">
        <f>MAIN!S48</f>
        <v>#DIV/0!</v>
      </c>
      <c r="K8" s="137" t="e">
        <f>MAIN!S16</f>
        <v>#DIV/0!</v>
      </c>
      <c r="L8" s="159">
        <f>MAIN!S22</f>
        <v>0</v>
      </c>
      <c r="M8" s="159">
        <f>MAIN!S38</f>
        <v>0</v>
      </c>
      <c r="N8" s="159">
        <f t="shared" ref="N8:N11" si="0">SUM(L8:M8)</f>
        <v>0</v>
      </c>
      <c r="O8" s="159">
        <f>MAIN!S23</f>
        <v>0</v>
      </c>
      <c r="P8" s="159">
        <f>MAIN!S39</f>
        <v>0</v>
      </c>
      <c r="Q8" s="159">
        <f t="shared" ref="Q8:Q11" si="1">SUM(O8:P8)</f>
        <v>0</v>
      </c>
      <c r="R8" s="159">
        <f>MAIN!S24</f>
        <v>0</v>
      </c>
      <c r="S8" s="159">
        <f>MAIN!S40</f>
        <v>0</v>
      </c>
      <c r="T8" s="159">
        <f t="shared" ref="T8:T11" si="2">SUM(R8:S8)</f>
        <v>0</v>
      </c>
      <c r="U8" s="159">
        <f>MAIN!S25</f>
        <v>0</v>
      </c>
      <c r="V8" s="159">
        <f>MAIN!S41</f>
        <v>0</v>
      </c>
      <c r="W8" s="159">
        <f t="shared" ref="W8:W11" si="3">SUM(U8:V8)</f>
        <v>0</v>
      </c>
      <c r="X8" s="159">
        <f>MAIN!S26</f>
        <v>0</v>
      </c>
      <c r="Y8" s="159">
        <f>MAIN!S42</f>
        <v>0</v>
      </c>
      <c r="Z8" s="159">
        <f t="shared" ref="Z8:Z11" si="4">SUM(X8:Y8)</f>
        <v>0</v>
      </c>
      <c r="AA8" s="159">
        <f>MAIN!S27</f>
        <v>0</v>
      </c>
      <c r="AB8" s="159">
        <f>MAIN!S43</f>
        <v>0</v>
      </c>
      <c r="AC8" s="159">
        <f t="shared" ref="AC8:AC11" si="5">SUM(AA8:AB8)</f>
        <v>0</v>
      </c>
      <c r="AD8" s="160">
        <f>MAIN!S28</f>
        <v>0</v>
      </c>
      <c r="AE8" s="159">
        <f>MAIN!S44</f>
        <v>0</v>
      </c>
      <c r="AF8" s="159">
        <f t="shared" ref="AF8:AF11" si="6">SUM(AD8:AE8)</f>
        <v>0</v>
      </c>
      <c r="AG8" s="159">
        <f>MAIN!S29</f>
        <v>0</v>
      </c>
      <c r="AH8" s="159">
        <f>MAIN!S45</f>
        <v>0</v>
      </c>
      <c r="AI8" s="159">
        <f t="shared" ref="AI8:AI11" si="7">SUM(AG8:AH8)</f>
        <v>0</v>
      </c>
      <c r="AJ8" s="159">
        <f>MAIN!S30</f>
        <v>0</v>
      </c>
      <c r="AK8" s="159">
        <f>MAIN!S46</f>
        <v>0</v>
      </c>
      <c r="AL8" s="159">
        <f t="shared" ref="AL8:AL11" si="8">SUM(AJ8:AK8)</f>
        <v>0</v>
      </c>
    </row>
    <row r="9" spans="1:38" ht="42.75" customHeight="1" thickBot="1">
      <c r="A9" s="115">
        <v>3</v>
      </c>
      <c r="B9" s="165" t="s">
        <v>69</v>
      </c>
      <c r="C9" s="116">
        <f>MAIN!R62</f>
        <v>37</v>
      </c>
      <c r="D9" s="116">
        <f>MAIN!R69</f>
        <v>35</v>
      </c>
      <c r="E9" s="116">
        <f>MAIN!R55</f>
        <v>72</v>
      </c>
      <c r="F9" s="159">
        <f>MAIN!T31</f>
        <v>0</v>
      </c>
      <c r="G9" s="159">
        <f>MAIN!T47</f>
        <v>0</v>
      </c>
      <c r="H9" s="159">
        <f>MAIN!T15</f>
        <v>0</v>
      </c>
      <c r="I9" s="137" t="e">
        <f>MAIN!T32</f>
        <v>#DIV/0!</v>
      </c>
      <c r="J9" s="116" t="e">
        <f>MAIN!T48</f>
        <v>#DIV/0!</v>
      </c>
      <c r="K9" s="137" t="e">
        <f>MAIN!T16</f>
        <v>#DIV/0!</v>
      </c>
      <c r="L9" s="159">
        <f>MAIN!T22</f>
        <v>0</v>
      </c>
      <c r="M9" s="159">
        <f>MAIN!T38</f>
        <v>0</v>
      </c>
      <c r="N9" s="159">
        <f t="shared" si="0"/>
        <v>0</v>
      </c>
      <c r="O9" s="159">
        <f>MAIN!T23</f>
        <v>0</v>
      </c>
      <c r="P9" s="159">
        <f>MAIN!T39</f>
        <v>0</v>
      </c>
      <c r="Q9" s="159">
        <f t="shared" si="1"/>
        <v>0</v>
      </c>
      <c r="R9" s="159">
        <f>MAIN!T24</f>
        <v>0</v>
      </c>
      <c r="S9" s="159">
        <f>MAIN!T40</f>
        <v>0</v>
      </c>
      <c r="T9" s="159">
        <f t="shared" si="2"/>
        <v>0</v>
      </c>
      <c r="U9" s="159">
        <f>MAIN!T25</f>
        <v>0</v>
      </c>
      <c r="V9" s="159">
        <f>MAIN!T41</f>
        <v>0</v>
      </c>
      <c r="W9" s="159">
        <f t="shared" si="3"/>
        <v>0</v>
      </c>
      <c r="X9" s="159">
        <f>MAIN!T26</f>
        <v>0</v>
      </c>
      <c r="Y9" s="159">
        <f>MAIN!T42</f>
        <v>0</v>
      </c>
      <c r="Z9" s="159">
        <f t="shared" si="4"/>
        <v>0</v>
      </c>
      <c r="AA9" s="159">
        <f>MAIN!T27</f>
        <v>0</v>
      </c>
      <c r="AB9" s="159">
        <f>MAIN!T43</f>
        <v>0</v>
      </c>
      <c r="AC9" s="159">
        <f t="shared" si="5"/>
        <v>0</v>
      </c>
      <c r="AD9" s="160">
        <f>MAIN!T28</f>
        <v>0</v>
      </c>
      <c r="AE9" s="159">
        <f>MAIN!T44</f>
        <v>0</v>
      </c>
      <c r="AF9" s="159">
        <f t="shared" si="6"/>
        <v>0</v>
      </c>
      <c r="AG9" s="159">
        <f>MAIN!T29</f>
        <v>0</v>
      </c>
      <c r="AH9" s="159">
        <f>MAIN!T45</f>
        <v>0</v>
      </c>
      <c r="AI9" s="159">
        <f t="shared" si="7"/>
        <v>0</v>
      </c>
      <c r="AJ9" s="159">
        <f>MAIN!T30</f>
        <v>0</v>
      </c>
      <c r="AK9" s="159">
        <f>MAIN!T46</f>
        <v>0</v>
      </c>
      <c r="AL9" s="159">
        <f t="shared" si="8"/>
        <v>0</v>
      </c>
    </row>
    <row r="10" spans="1:38" ht="42.75" customHeight="1" thickBot="1">
      <c r="A10" s="115">
        <v>4</v>
      </c>
      <c r="B10" s="165" t="s">
        <v>70</v>
      </c>
      <c r="C10" s="116">
        <f>MAIN!R63</f>
        <v>37</v>
      </c>
      <c r="D10" s="116">
        <f>MAIN!R70</f>
        <v>35</v>
      </c>
      <c r="E10" s="116">
        <f>MAIN!R56</f>
        <v>72</v>
      </c>
      <c r="F10" s="159">
        <f>MAIN!U31</f>
        <v>0</v>
      </c>
      <c r="G10" s="159">
        <f>MAIN!U47</f>
        <v>0</v>
      </c>
      <c r="H10" s="159">
        <f>MAIN!U15</f>
        <v>0</v>
      </c>
      <c r="I10" s="137" t="e">
        <f>MAIN!U32</f>
        <v>#DIV/0!</v>
      </c>
      <c r="J10" s="116" t="e">
        <f>MAIN!U48</f>
        <v>#DIV/0!</v>
      </c>
      <c r="K10" s="137" t="e">
        <f>MAIN!U16</f>
        <v>#DIV/0!</v>
      </c>
      <c r="L10" s="159">
        <f>MAIN!U22</f>
        <v>0</v>
      </c>
      <c r="M10" s="159">
        <f>MAIN!U38</f>
        <v>0</v>
      </c>
      <c r="N10" s="159">
        <f t="shared" si="0"/>
        <v>0</v>
      </c>
      <c r="O10" s="159">
        <f>MAIN!U23</f>
        <v>0</v>
      </c>
      <c r="P10" s="159">
        <f>MAIN!U39</f>
        <v>0</v>
      </c>
      <c r="Q10" s="159">
        <f t="shared" si="1"/>
        <v>0</v>
      </c>
      <c r="R10" s="159">
        <f>MAIN!U24</f>
        <v>0</v>
      </c>
      <c r="S10" s="159">
        <f>MAIN!U40</f>
        <v>0</v>
      </c>
      <c r="T10" s="159">
        <f t="shared" si="2"/>
        <v>0</v>
      </c>
      <c r="U10" s="159">
        <f>MAIN!U25</f>
        <v>0</v>
      </c>
      <c r="V10" s="159">
        <f>MAIN!U41</f>
        <v>0</v>
      </c>
      <c r="W10" s="159">
        <f t="shared" si="3"/>
        <v>0</v>
      </c>
      <c r="X10" s="159">
        <f>MAIN!U26</f>
        <v>0</v>
      </c>
      <c r="Y10" s="159">
        <f>MAIN!U42</f>
        <v>0</v>
      </c>
      <c r="Z10" s="159">
        <f t="shared" si="4"/>
        <v>0</v>
      </c>
      <c r="AA10" s="159">
        <f>MAIN!U27</f>
        <v>0</v>
      </c>
      <c r="AB10" s="159">
        <f>MAIN!U43</f>
        <v>0</v>
      </c>
      <c r="AC10" s="159">
        <f t="shared" si="5"/>
        <v>0</v>
      </c>
      <c r="AD10" s="160">
        <f>MAIN!U28</f>
        <v>0</v>
      </c>
      <c r="AE10" s="159">
        <f>MAIN!U44</f>
        <v>0</v>
      </c>
      <c r="AF10" s="159">
        <f t="shared" si="6"/>
        <v>0</v>
      </c>
      <c r="AG10" s="159">
        <f>MAIN!U29</f>
        <v>0</v>
      </c>
      <c r="AH10" s="159">
        <f>MAIN!U45</f>
        <v>0</v>
      </c>
      <c r="AI10" s="159">
        <f t="shared" si="7"/>
        <v>0</v>
      </c>
      <c r="AJ10" s="159">
        <f>MAIN!U30</f>
        <v>0</v>
      </c>
      <c r="AK10" s="159">
        <f>MAIN!U46</f>
        <v>0</v>
      </c>
      <c r="AL10" s="159">
        <f t="shared" si="8"/>
        <v>0</v>
      </c>
    </row>
    <row r="11" spans="1:38" ht="42.75" customHeight="1" thickBot="1">
      <c r="A11" s="115">
        <v>5</v>
      </c>
      <c r="B11" s="165" t="s">
        <v>71</v>
      </c>
      <c r="C11" s="116">
        <f>MAIN!R64</f>
        <v>37</v>
      </c>
      <c r="D11" s="116">
        <f>MAIN!R71</f>
        <v>35</v>
      </c>
      <c r="E11" s="116">
        <f>MAIN!R57</f>
        <v>72</v>
      </c>
      <c r="F11" s="159">
        <f>MAIN!V31</f>
        <v>0</v>
      </c>
      <c r="G11" s="159">
        <f>MAIN!V47</f>
        <v>0</v>
      </c>
      <c r="H11" s="159">
        <f>MAIN!V15</f>
        <v>0</v>
      </c>
      <c r="I11" s="137" t="e">
        <f>MAIN!V32</f>
        <v>#DIV/0!</v>
      </c>
      <c r="J11" s="116" t="e">
        <f>MAIN!V48</f>
        <v>#DIV/0!</v>
      </c>
      <c r="K11" s="137" t="e">
        <f>MAIN!V16</f>
        <v>#DIV/0!</v>
      </c>
      <c r="L11" s="159">
        <f>MAIN!V22</f>
        <v>0</v>
      </c>
      <c r="M11" s="159">
        <f>MAIN!V38</f>
        <v>0</v>
      </c>
      <c r="N11" s="159">
        <f t="shared" si="0"/>
        <v>0</v>
      </c>
      <c r="O11" s="159">
        <f>MAIN!V23</f>
        <v>0</v>
      </c>
      <c r="P11" s="159">
        <f>MAIN!V39</f>
        <v>0</v>
      </c>
      <c r="Q11" s="159">
        <f t="shared" si="1"/>
        <v>0</v>
      </c>
      <c r="R11" s="159">
        <f>MAIN!V24</f>
        <v>0</v>
      </c>
      <c r="S11" s="159">
        <f>MAIN!V40</f>
        <v>0</v>
      </c>
      <c r="T11" s="159">
        <f t="shared" si="2"/>
        <v>0</v>
      </c>
      <c r="U11" s="159">
        <f>MAIN!V25</f>
        <v>0</v>
      </c>
      <c r="V11" s="159">
        <f>MAIN!V41</f>
        <v>0</v>
      </c>
      <c r="W11" s="159">
        <f t="shared" si="3"/>
        <v>0</v>
      </c>
      <c r="X11" s="159">
        <f>MAIN!V26</f>
        <v>0</v>
      </c>
      <c r="Y11" s="159">
        <f>MAIN!V42</f>
        <v>0</v>
      </c>
      <c r="Z11" s="159">
        <f t="shared" si="4"/>
        <v>0</v>
      </c>
      <c r="AA11" s="159">
        <f>MAIN!V27</f>
        <v>0</v>
      </c>
      <c r="AB11" s="159">
        <f>MAIN!V43</f>
        <v>0</v>
      </c>
      <c r="AC11" s="159">
        <f t="shared" si="5"/>
        <v>0</v>
      </c>
      <c r="AD11" s="160">
        <f>MAIN!V28</f>
        <v>0</v>
      </c>
      <c r="AE11" s="159">
        <f>MAIN!V44</f>
        <v>0</v>
      </c>
      <c r="AF11" s="159">
        <f t="shared" si="6"/>
        <v>0</v>
      </c>
      <c r="AG11" s="159">
        <f>MAIN!V29</f>
        <v>0</v>
      </c>
      <c r="AH11" s="159">
        <f>MAIN!V45</f>
        <v>0</v>
      </c>
      <c r="AI11" s="159">
        <f t="shared" si="7"/>
        <v>0</v>
      </c>
      <c r="AJ11" s="159">
        <f>MAIN!V30</f>
        <v>0</v>
      </c>
      <c r="AK11" s="159">
        <f>MAIN!V46</f>
        <v>0</v>
      </c>
      <c r="AL11" s="159">
        <f t="shared" si="8"/>
        <v>0</v>
      </c>
    </row>
    <row r="12" spans="1:38" ht="15.75">
      <c r="A12" s="166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</row>
    <row r="13" spans="1:38" ht="15.75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</row>
    <row r="14" spans="1:38" ht="15.75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</row>
    <row r="15" spans="1:38" ht="15.75">
      <c r="A15" s="114" t="s">
        <v>102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</row>
  </sheetData>
  <mergeCells count="18">
    <mergeCell ref="L5:N5"/>
    <mergeCell ref="O5:Q5"/>
    <mergeCell ref="R5:T5"/>
    <mergeCell ref="A1:AL1"/>
    <mergeCell ref="A2:AL2"/>
    <mergeCell ref="A3:AL3"/>
    <mergeCell ref="AJ5:AL5"/>
    <mergeCell ref="U5:W5"/>
    <mergeCell ref="X5:Z5"/>
    <mergeCell ref="A4:AL4"/>
    <mergeCell ref="A5:A6"/>
    <mergeCell ref="B5:B6"/>
    <mergeCell ref="AA5:AC5"/>
    <mergeCell ref="AD5:AF5"/>
    <mergeCell ref="AG5:AI5"/>
    <mergeCell ref="C5:E5"/>
    <mergeCell ref="F5:H5"/>
    <mergeCell ref="I5:K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L11"/>
  <sheetViews>
    <sheetView workbookViewId="0">
      <selection activeCell="E6" sqref="E6"/>
    </sheetView>
  </sheetViews>
  <sheetFormatPr defaultRowHeight="15.75"/>
  <cols>
    <col min="1" max="1" width="9.140625" style="118"/>
    <col min="2" max="2" width="17.42578125" style="118" customWidth="1"/>
    <col min="3" max="3" width="18.140625" style="118" customWidth="1"/>
    <col min="4" max="4" width="18.85546875" style="118" customWidth="1"/>
    <col min="5" max="12" width="11.85546875" style="118" customWidth="1"/>
    <col min="13" max="16384" width="9.140625" style="118"/>
  </cols>
  <sheetData>
    <row r="1" spans="2:12">
      <c r="B1" s="244" t="s">
        <v>107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</row>
    <row r="2" spans="2:12">
      <c r="B2" s="244" t="s">
        <v>108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2:12">
      <c r="B3" s="244" t="s">
        <v>72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2:12" ht="16.5" thickBot="1">
      <c r="B4" s="245" t="s">
        <v>109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</row>
    <row r="5" spans="2:12" ht="108" customHeight="1" thickBot="1">
      <c r="B5" s="119" t="s">
        <v>49</v>
      </c>
      <c r="C5" s="120" t="s">
        <v>115</v>
      </c>
      <c r="D5" s="120" t="s">
        <v>116</v>
      </c>
      <c r="E5" s="120" t="s">
        <v>73</v>
      </c>
      <c r="F5" s="120" t="s">
        <v>117</v>
      </c>
      <c r="G5" s="120" t="s">
        <v>118</v>
      </c>
      <c r="H5" s="120" t="s">
        <v>119</v>
      </c>
      <c r="I5" s="120" t="s">
        <v>120</v>
      </c>
      <c r="J5" s="120" t="s">
        <v>121</v>
      </c>
      <c r="K5" s="120" t="s">
        <v>122</v>
      </c>
      <c r="L5" s="120" t="s">
        <v>123</v>
      </c>
    </row>
    <row r="6" spans="2:12" ht="16.5" thickBot="1">
      <c r="B6" s="115">
        <v>1</v>
      </c>
      <c r="C6" s="116">
        <f>MAIN!T71</f>
        <v>72</v>
      </c>
      <c r="D6" s="116">
        <f>MAIN!U71</f>
        <v>72</v>
      </c>
      <c r="E6" s="137">
        <f>MAIN!W71</f>
        <v>100</v>
      </c>
      <c r="F6" s="116">
        <f>MAIN!X14</f>
        <v>0</v>
      </c>
      <c r="G6" s="116">
        <f>MAIN!Y14</f>
        <v>0</v>
      </c>
      <c r="H6" s="116">
        <f>MAIN!Z14</f>
        <v>0</v>
      </c>
      <c r="I6" s="116">
        <f>MAIN!AA14</f>
        <v>0</v>
      </c>
      <c r="J6" s="116">
        <f>MAIN!AB14</f>
        <v>0</v>
      </c>
      <c r="K6" s="116">
        <f>MAIN!AC14</f>
        <v>0</v>
      </c>
      <c r="L6" s="116">
        <f>MAIN!AD14</f>
        <v>0</v>
      </c>
    </row>
    <row r="7" spans="2:12">
      <c r="B7" s="114"/>
    </row>
    <row r="11" spans="2:12">
      <c r="B11" s="118" t="s">
        <v>102</v>
      </c>
      <c r="D11" s="151"/>
      <c r="E11" s="151"/>
      <c r="F11" s="151"/>
    </row>
  </sheetData>
  <mergeCells count="4">
    <mergeCell ref="B1:L1"/>
    <mergeCell ref="B2:L2"/>
    <mergeCell ref="B3:L3"/>
    <mergeCell ref="B4:L4"/>
  </mergeCells>
  <printOptions horizontalCentered="1"/>
  <pageMargins left="0.51181102362204722" right="0.31496062992125984" top="0.74803149606299213" bottom="0.74803149606299213" header="0.31496062992125984" footer="0.31496062992125984"/>
  <pageSetup paperSize="9" scale="85" orientation="landscape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F11"/>
  <sheetViews>
    <sheetView workbookViewId="0">
      <selection activeCell="F7" sqref="F7"/>
    </sheetView>
  </sheetViews>
  <sheetFormatPr defaultRowHeight="15"/>
  <cols>
    <col min="2" max="3" width="22.85546875" customWidth="1"/>
    <col min="4" max="4" width="27.42578125" customWidth="1"/>
    <col min="5" max="6" width="22.85546875" customWidth="1"/>
  </cols>
  <sheetData>
    <row r="1" spans="2:6" ht="15.75">
      <c r="B1" s="244" t="s">
        <v>74</v>
      </c>
      <c r="C1" s="244"/>
      <c r="D1" s="244"/>
      <c r="E1" s="244"/>
      <c r="F1" s="244"/>
    </row>
    <row r="2" spans="2:6" ht="15.75">
      <c r="B2" s="244" t="s">
        <v>108</v>
      </c>
      <c r="C2" s="244"/>
      <c r="D2" s="244"/>
      <c r="E2" s="244"/>
      <c r="F2" s="244"/>
    </row>
    <row r="3" spans="2:6" ht="15.75">
      <c r="B3" s="244" t="s">
        <v>75</v>
      </c>
      <c r="C3" s="244"/>
      <c r="D3" s="244"/>
      <c r="E3" s="244"/>
      <c r="F3" s="244"/>
    </row>
    <row r="4" spans="2:6" ht="19.5" thickBot="1">
      <c r="B4" s="233" t="s">
        <v>109</v>
      </c>
      <c r="C4" s="233"/>
      <c r="D4" s="233"/>
      <c r="E4" s="233"/>
      <c r="F4" s="233"/>
    </row>
    <row r="5" spans="2:6" ht="134.25" customHeight="1" thickBot="1">
      <c r="B5" s="155" t="s">
        <v>76</v>
      </c>
      <c r="C5" s="155" t="s">
        <v>77</v>
      </c>
      <c r="D5" s="248" t="s">
        <v>78</v>
      </c>
      <c r="E5" s="249"/>
      <c r="F5" s="250"/>
    </row>
    <row r="6" spans="2:6" ht="35.25" customHeight="1" thickBot="1">
      <c r="B6" s="234">
        <v>1</v>
      </c>
      <c r="C6" s="251" t="s">
        <v>110</v>
      </c>
      <c r="D6" s="156">
        <v>2014</v>
      </c>
      <c r="E6" s="157">
        <v>2015</v>
      </c>
      <c r="F6" s="157">
        <v>2016</v>
      </c>
    </row>
    <row r="7" spans="2:6" ht="21" customHeight="1" thickBot="1">
      <c r="B7" s="235"/>
      <c r="C7" s="252"/>
      <c r="D7" s="163"/>
      <c r="E7" s="163"/>
      <c r="F7" s="164">
        <f>MAIN!X14+MAIN!Y14+MAIN!Z14</f>
        <v>0</v>
      </c>
    </row>
    <row r="11" spans="2:6" ht="15.75">
      <c r="B11" t="s">
        <v>102</v>
      </c>
      <c r="C11" s="151"/>
      <c r="D11" s="151"/>
      <c r="E11" s="151"/>
    </row>
  </sheetData>
  <mergeCells count="7">
    <mergeCell ref="D5:F5"/>
    <mergeCell ref="B6:B7"/>
    <mergeCell ref="C6:C7"/>
    <mergeCell ref="B1:F1"/>
    <mergeCell ref="B2:F2"/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D10"/>
  <sheetViews>
    <sheetView workbookViewId="0">
      <selection activeCell="B1" sqref="B1:D1"/>
    </sheetView>
  </sheetViews>
  <sheetFormatPr defaultRowHeight="15"/>
  <cols>
    <col min="2" max="2" width="23.28515625" customWidth="1"/>
    <col min="3" max="3" width="38.42578125" customWidth="1"/>
    <col min="4" max="4" width="36.7109375" customWidth="1"/>
  </cols>
  <sheetData>
    <row r="1" spans="2:4" ht="18.75">
      <c r="B1" s="232" t="s">
        <v>124</v>
      </c>
      <c r="C1" s="232"/>
      <c r="D1" s="232"/>
    </row>
    <row r="2" spans="2:4" ht="18.75">
      <c r="B2" s="232" t="s">
        <v>125</v>
      </c>
      <c r="C2" s="232"/>
      <c r="D2" s="232"/>
    </row>
    <row r="3" spans="2:4" ht="18.75">
      <c r="B3" s="232" t="s">
        <v>79</v>
      </c>
      <c r="C3" s="232"/>
      <c r="D3" s="232"/>
    </row>
    <row r="4" spans="2:4" ht="19.5" thickBot="1">
      <c r="B4" s="233" t="s">
        <v>109</v>
      </c>
      <c r="C4" s="233"/>
      <c r="D4" s="233"/>
    </row>
    <row r="5" spans="2:4" ht="19.5" thickBot="1">
      <c r="B5" s="126" t="s">
        <v>80</v>
      </c>
      <c r="C5" s="127" t="s">
        <v>49</v>
      </c>
      <c r="D5" s="127" t="s">
        <v>51</v>
      </c>
    </row>
    <row r="6" spans="2:4" ht="36" customHeight="1" thickBot="1">
      <c r="B6" s="123"/>
      <c r="C6" s="128"/>
      <c r="D6" s="128"/>
    </row>
    <row r="7" spans="2:4" ht="18.75">
      <c r="B7" s="122"/>
    </row>
    <row r="10" spans="2:4" ht="18.75">
      <c r="B10" t="s">
        <v>102</v>
      </c>
      <c r="C10" s="121"/>
    </row>
  </sheetData>
  <mergeCells count="4">
    <mergeCell ref="B1:D1"/>
    <mergeCell ref="B2:D2"/>
    <mergeCell ref="B3:D3"/>
    <mergeCell ref="B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F13"/>
  <sheetViews>
    <sheetView workbookViewId="0">
      <selection activeCell="B1" sqref="B1:F1"/>
    </sheetView>
  </sheetViews>
  <sheetFormatPr defaultRowHeight="15"/>
  <cols>
    <col min="2" max="2" width="16.5703125" customWidth="1"/>
    <col min="3" max="3" width="14.42578125" customWidth="1"/>
    <col min="4" max="4" width="22.140625" customWidth="1"/>
    <col min="5" max="5" width="15.5703125" customWidth="1"/>
    <col min="6" max="6" width="24.28515625" customWidth="1"/>
  </cols>
  <sheetData>
    <row r="1" spans="2:6" ht="15.75">
      <c r="B1" s="244" t="s">
        <v>111</v>
      </c>
      <c r="C1" s="244"/>
      <c r="D1" s="244"/>
      <c r="E1" s="244"/>
      <c r="F1" s="244"/>
    </row>
    <row r="2" spans="2:6" ht="15.75">
      <c r="B2" s="244" t="s">
        <v>112</v>
      </c>
      <c r="C2" s="244"/>
      <c r="D2" s="244"/>
      <c r="E2" s="244"/>
      <c r="F2" s="244"/>
    </row>
    <row r="3" spans="2:6" ht="15.75">
      <c r="B3" s="244" t="s">
        <v>81</v>
      </c>
      <c r="C3" s="244"/>
      <c r="D3" s="244"/>
      <c r="E3" s="244"/>
      <c r="F3" s="244"/>
    </row>
    <row r="4" spans="2:6" ht="18.75">
      <c r="B4" s="232" t="s">
        <v>109</v>
      </c>
      <c r="C4" s="232"/>
      <c r="D4" s="232"/>
      <c r="E4" s="232"/>
      <c r="F4" s="232"/>
    </row>
    <row r="5" spans="2:6" ht="19.5" thickBot="1">
      <c r="B5" s="125"/>
    </row>
    <row r="6" spans="2:6" ht="19.5" thickBot="1">
      <c r="B6" s="253" t="s">
        <v>82</v>
      </c>
      <c r="C6" s="248" t="s">
        <v>83</v>
      </c>
      <c r="D6" s="249"/>
      <c r="E6" s="250"/>
      <c r="F6" s="253" t="s">
        <v>84</v>
      </c>
    </row>
    <row r="7" spans="2:6" ht="19.5" thickBot="1">
      <c r="B7" s="254"/>
      <c r="C7" s="152">
        <v>2013</v>
      </c>
      <c r="D7" s="152">
        <v>2014</v>
      </c>
      <c r="E7" s="152">
        <v>2015</v>
      </c>
      <c r="F7" s="254"/>
    </row>
    <row r="8" spans="2:6" ht="46.5" customHeight="1" thickBot="1">
      <c r="B8" s="153"/>
      <c r="C8" s="154"/>
      <c r="D8" s="154"/>
      <c r="E8" s="154"/>
      <c r="F8" s="154"/>
    </row>
    <row r="10" spans="2:6" ht="18.75">
      <c r="B10" s="122"/>
    </row>
    <row r="13" spans="2:6">
      <c r="B13" t="s">
        <v>102</v>
      </c>
      <c r="D13" s="117"/>
    </row>
  </sheetData>
  <mergeCells count="7">
    <mergeCell ref="C6:E6"/>
    <mergeCell ref="B1:F1"/>
    <mergeCell ref="B2:F2"/>
    <mergeCell ref="B3:F3"/>
    <mergeCell ref="B4:F4"/>
    <mergeCell ref="F6:F7"/>
    <mergeCell ref="B6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Info</vt:lpstr>
      <vt:lpstr>MAIN</vt:lpstr>
      <vt:lpstr>1OA</vt:lpstr>
      <vt:lpstr>10B</vt:lpstr>
      <vt:lpstr>10C</vt:lpstr>
      <vt:lpstr>10D</vt:lpstr>
      <vt:lpstr>10E</vt:lpstr>
      <vt:lpstr>10F</vt:lpstr>
      <vt:lpstr>10G</vt:lpstr>
      <vt:lpstr>MAIN!Print_Area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</dc:creator>
  <cp:lastModifiedBy>kvpalampur</cp:lastModifiedBy>
  <cp:lastPrinted>2016-05-30T06:03:28Z</cp:lastPrinted>
  <dcterms:created xsi:type="dcterms:W3CDTF">2014-05-24T08:33:17Z</dcterms:created>
  <dcterms:modified xsi:type="dcterms:W3CDTF">2017-08-08T07:02:05Z</dcterms:modified>
</cp:coreProperties>
</file>